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QUATER 3 FINAL\TO SEND\FINAL SENDING\"/>
    </mc:Choice>
  </mc:AlternateContent>
  <bookViews>
    <workbookView xWindow="0" yWindow="0" windowWidth="20490" windowHeight="7335"/>
  </bookViews>
  <sheets>
    <sheet name=" Notes" sheetId="2" r:id="rId1"/>
    <sheet name="STATEMENT OF COMPH INCOME" sheetId="3" r:id="rId2"/>
    <sheet name="STATEMENT OF FINANCIAL POSITION" sheetId="4" r:id="rId3"/>
    <sheet name="STATEMENT OF CASHFLOW" sheetId="5" r:id="rId4"/>
    <sheet name="STATEMENT OF CHANGE IN EQUITY" sheetId="6" r:id="rId5"/>
    <sheet name="Sheet3" sheetId="20" r:id="rId6"/>
  </sheets>
  <externalReferences>
    <externalReference r:id="rId7"/>
    <externalReference r:id="rId8"/>
    <externalReference r:id="rId9"/>
  </externalReferences>
  <definedNames>
    <definedName name="AS2DocOpenMode" hidden="1">"AS2DocumentEdit"</definedName>
    <definedName name="ok">#REF!,#REF!</definedName>
    <definedName name="_xlnm.Print_Area" localSheetId="0">' Notes'!$A$1:$K$213</definedName>
    <definedName name="_xlnm.Print_Area" localSheetId="3">'STATEMENT OF CASHFLOW'!$A$1:$E$45</definedName>
    <definedName name="_xlnm.Print_Titles">#REF!,#REF!</definedName>
    <definedName name="print2">[1]RECEIPT!$B$1:$H$65536,[1]RECEIPT!$A$1:$IV$6</definedName>
    <definedName name="qoooooooooooooooooo">#REF!,#REF!</definedName>
    <definedName name="tttt">#REF!,#REF!</definedName>
    <definedName name="walaa1">#REF!,#REF!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4" i="2" l="1"/>
  <c r="D22" i="4" l="1"/>
  <c r="D25" i="4"/>
  <c r="D27" i="4" s="1"/>
  <c r="D35" i="5" l="1"/>
  <c r="D214" i="2" l="1"/>
  <c r="C214" i="2"/>
  <c r="F212" i="2"/>
  <c r="I22" i="6" l="1"/>
  <c r="J22" i="6"/>
  <c r="K22" i="6"/>
  <c r="L22" i="6"/>
  <c r="G22" i="6"/>
  <c r="F22" i="6"/>
  <c r="K13" i="6"/>
  <c r="H13" i="6"/>
  <c r="F13" i="6"/>
  <c r="F9" i="3"/>
  <c r="F13" i="3" s="1"/>
  <c r="F16" i="3" s="1"/>
  <c r="F24" i="3" s="1"/>
  <c r="D20" i="5"/>
  <c r="M13" i="6" l="1"/>
  <c r="I18" i="2" l="1"/>
  <c r="D139" i="2"/>
  <c r="C144" i="2" l="1"/>
  <c r="C160" i="2"/>
  <c r="C107" i="2"/>
  <c r="C67" i="2"/>
  <c r="D14" i="5"/>
  <c r="D23" i="5" s="1"/>
  <c r="D28" i="5"/>
  <c r="D160" i="2"/>
  <c r="D168" i="2"/>
  <c r="H19" i="2"/>
  <c r="H22" i="2" s="1"/>
  <c r="C207" i="2"/>
  <c r="C88" i="2"/>
  <c r="F15" i="2"/>
  <c r="F26" i="2" s="1"/>
  <c r="F25" i="2" s="1"/>
  <c r="G26" i="2"/>
  <c r="G25" i="2" s="1"/>
  <c r="D207" i="2"/>
  <c r="D32" i="4"/>
  <c r="D19" i="2"/>
  <c r="B1" i="6"/>
  <c r="I12" i="2"/>
  <c r="C15" i="2"/>
  <c r="C26" i="2" s="1"/>
  <c r="C25" i="2" s="1"/>
  <c r="D15" i="2"/>
  <c r="D26" i="2" s="1"/>
  <c r="E15" i="2"/>
  <c r="E26" i="2" s="1"/>
  <c r="E25" i="2" s="1"/>
  <c r="H15" i="2"/>
  <c r="H26" i="2" s="1"/>
  <c r="C19" i="2"/>
  <c r="C22" i="2"/>
  <c r="F19" i="2"/>
  <c r="F22" i="2" s="1"/>
  <c r="E22" i="2"/>
  <c r="I23" i="2"/>
  <c r="I24" i="2"/>
  <c r="D37" i="2"/>
  <c r="D46" i="2" s="1"/>
  <c r="E37" i="2"/>
  <c r="E46" i="2" s="1"/>
  <c r="F37" i="2"/>
  <c r="D43" i="2"/>
  <c r="E43" i="2"/>
  <c r="F43" i="2"/>
  <c r="F46" i="2" s="1"/>
  <c r="D47" i="2"/>
  <c r="E47" i="2"/>
  <c r="F47" i="2"/>
  <c r="D63" i="2"/>
  <c r="D67" i="2"/>
  <c r="D71" i="2"/>
  <c r="D75" i="2"/>
  <c r="D84" i="2"/>
  <c r="D88" i="2"/>
  <c r="D94" i="2"/>
  <c r="D107" i="2"/>
  <c r="D114" i="2"/>
  <c r="D118" i="2"/>
  <c r="C122" i="2"/>
  <c r="D122" i="2"/>
  <c r="D191" i="2"/>
  <c r="D202" i="2"/>
  <c r="C118" i="2"/>
  <c r="D34" i="4"/>
  <c r="I15" i="2" l="1"/>
  <c r="I26" i="2"/>
  <c r="C84" i="2"/>
  <c r="C75" i="2"/>
  <c r="H25" i="2"/>
  <c r="C71" i="2"/>
  <c r="D25" i="2"/>
  <c r="D17" i="4"/>
  <c r="D9" i="3"/>
  <c r="D13" i="3" s="1"/>
  <c r="D16" i="3" s="1"/>
  <c r="I19" i="2"/>
  <c r="D22" i="2"/>
  <c r="C20" i="5" l="1"/>
  <c r="D37" i="5"/>
  <c r="D39" i="5" s="1"/>
  <c r="C191" i="2"/>
  <c r="C168" i="2"/>
  <c r="I25" i="2"/>
  <c r="D24" i="3"/>
  <c r="I22" i="2"/>
  <c r="E9" i="3" l="1"/>
  <c r="C17" i="4"/>
  <c r="C9" i="3"/>
  <c r="E13" i="3" l="1"/>
  <c r="E16" i="3" s="1"/>
  <c r="C13" i="3"/>
  <c r="C16" i="3" s="1"/>
  <c r="E17" i="3" l="1"/>
  <c r="C14" i="5"/>
  <c r="C23" i="5" s="1"/>
  <c r="E24" i="3" l="1"/>
  <c r="H22" i="6" s="1"/>
  <c r="C114" i="2"/>
  <c r="C24" i="3"/>
  <c r="C37" i="5"/>
  <c r="C39" i="5" s="1"/>
  <c r="C25" i="4" l="1"/>
  <c r="C27" i="4" s="1"/>
  <c r="C139" i="2"/>
  <c r="M22" i="6"/>
  <c r="C34" i="4" l="1"/>
  <c r="F36" i="4" s="1"/>
</calcChain>
</file>

<file path=xl/sharedStrings.xml><?xml version="1.0" encoding="utf-8"?>
<sst xmlns="http://schemas.openxmlformats.org/spreadsheetml/2006/main" count="313" uniqueCount="247">
  <si>
    <t>Tax Expense</t>
  </si>
  <si>
    <t>Revenue</t>
  </si>
  <si>
    <t>Share Capital</t>
  </si>
  <si>
    <t>Trade Payables</t>
  </si>
  <si>
    <t>Trade Receivables</t>
  </si>
  <si>
    <t>Property, Plant and Equipment</t>
  </si>
  <si>
    <t>period in which it arises.</t>
  </si>
  <si>
    <t xml:space="preserve"> in the fair value of investment property must be included in net profit or loss for the </t>
  </si>
  <si>
    <t xml:space="preserve">participants at the measurement date. [IAS 40.5] Gains or losses arising from changes </t>
  </si>
  <si>
    <t xml:space="preserve">to sell an asset or paid to transfer a liability in an orderly transaction between market </t>
  </si>
  <si>
    <t>Investment property is remeasured at fair value, which is the price that would be received</t>
  </si>
  <si>
    <t>The company uses fair value model in accounting for investment property.</t>
  </si>
  <si>
    <t>Revaluation Surplus</t>
  </si>
  <si>
    <t>As at January 1</t>
  </si>
  <si>
    <t>23. INVESTMENT PROPERTY</t>
  </si>
  <si>
    <t>Excahnge Loss</t>
  </si>
  <si>
    <t>Bank charges</t>
  </si>
  <si>
    <t>22. FINANCE COST</t>
  </si>
  <si>
    <t>other  operating expenses</t>
  </si>
  <si>
    <t>21. OTHER OPERATING  EXPENSES</t>
  </si>
  <si>
    <t xml:space="preserve">NOTES TO THE ACCOUNTS  </t>
  </si>
  <si>
    <t>GLOBAL SPECTRUM ENERGY SERVICES PLC</t>
  </si>
  <si>
    <t>CSR</t>
  </si>
  <si>
    <t>Legal and Professional  charges</t>
  </si>
  <si>
    <t>Depreciation</t>
  </si>
  <si>
    <t>Business Development Expenses</t>
  </si>
  <si>
    <t>Regulatory and Annual filing expenses</t>
  </si>
  <si>
    <t>Medical Expenses</t>
  </si>
  <si>
    <t>Insurance  and Hse</t>
  </si>
  <si>
    <t>Staff  Training and Development</t>
  </si>
  <si>
    <t>Security  expenses</t>
  </si>
  <si>
    <t>Telephone ,Internet and Postages</t>
  </si>
  <si>
    <t>Office and General Expenses</t>
  </si>
  <si>
    <t>Repairs and Maintenance</t>
  </si>
  <si>
    <t>Motor Running Expenses</t>
  </si>
  <si>
    <t>Stationeries</t>
  </si>
  <si>
    <t>Electricity and water</t>
  </si>
  <si>
    <t>Rent and Rates</t>
  </si>
  <si>
    <t>Transport and Travelling</t>
  </si>
  <si>
    <t>Salaries and Wages</t>
  </si>
  <si>
    <t>Directors Remuneration</t>
  </si>
  <si>
    <t>20. ADMINISTRATIVE EXPENSES</t>
  </si>
  <si>
    <t>Carbotage Surcharge &amp; Development Levy</t>
  </si>
  <si>
    <t>Vessel and Boat Hiring</t>
  </si>
  <si>
    <t>Overheads</t>
  </si>
  <si>
    <t>Berthing Expenses</t>
  </si>
  <si>
    <t>Vessel Expenses</t>
  </si>
  <si>
    <t>Direct Labour</t>
  </si>
  <si>
    <t>19. DIRECT COST</t>
  </si>
  <si>
    <t>Other Income</t>
  </si>
  <si>
    <t>Revenue from services</t>
  </si>
  <si>
    <t>18. REVENUE</t>
  </si>
  <si>
    <t>General reserves</t>
  </si>
  <si>
    <t>Revaluation reserves</t>
  </si>
  <si>
    <t>17.OTHER RESERVES</t>
  </si>
  <si>
    <t>Balance as at end of quarter</t>
  </si>
  <si>
    <t>Profit and loss</t>
  </si>
  <si>
    <t>Balance as at previous quarter</t>
  </si>
  <si>
    <t>16.RETAINED EARNINGS</t>
  </si>
  <si>
    <t>800,000,000 ordinary shares of 50k each</t>
  </si>
  <si>
    <t>15.SHARE CAPITAL</t>
  </si>
  <si>
    <t>Transactions within the quarter</t>
  </si>
  <si>
    <t>As at previous quarter</t>
  </si>
  <si>
    <t>14. DEPOSIT FOR SHARES</t>
  </si>
  <si>
    <t>Asset/Liabilty carried forward</t>
  </si>
  <si>
    <t>(Write back)/charged for the year</t>
  </si>
  <si>
    <t>Balance brought forward</t>
  </si>
  <si>
    <t>13. DEFERRED TAX</t>
  </si>
  <si>
    <t>Education tax</t>
  </si>
  <si>
    <t>Company Income tax</t>
  </si>
  <si>
    <t>Paid during the quarter</t>
  </si>
  <si>
    <t>Charge for the Quarter</t>
  </si>
  <si>
    <t>12.TAX PAYABLE</t>
  </si>
  <si>
    <t>Accruals</t>
  </si>
  <si>
    <t>Other Payables</t>
  </si>
  <si>
    <t>11. OTHER PAYABLES</t>
  </si>
  <si>
    <t>10. TRADE PAYABLES</t>
  </si>
  <si>
    <t>Bank loan</t>
  </si>
  <si>
    <t>9. BORROWINGS</t>
  </si>
  <si>
    <t>Withholding Tax Receivables</t>
  </si>
  <si>
    <t>Quoted and Unquoted Investment</t>
  </si>
  <si>
    <t>8. OTHER ASSETS</t>
  </si>
  <si>
    <t>Cash at hand</t>
  </si>
  <si>
    <t>POLARIS BANK</t>
  </si>
  <si>
    <t>Zenith Bank Plc</t>
  </si>
  <si>
    <t>Fidelity Bank  Plc</t>
  </si>
  <si>
    <t>United Bank for Africa Plc</t>
  </si>
  <si>
    <t>7. BANK AND CASH BALANCES</t>
  </si>
  <si>
    <t>Prepaid - Rent</t>
  </si>
  <si>
    <t>Prepayment</t>
  </si>
  <si>
    <t>6. PREPAYMENTS</t>
  </si>
  <si>
    <t>Staff loan &amp; Advances</t>
  </si>
  <si>
    <t>Other  Receivables</t>
  </si>
  <si>
    <t>5. OTHER  RECEIVABLES</t>
  </si>
  <si>
    <t>Associated Companies</t>
  </si>
  <si>
    <t>4. TRADE RECEIVABLES</t>
  </si>
  <si>
    <t>Sundries</t>
  </si>
  <si>
    <t>3. INVENTORY</t>
  </si>
  <si>
    <t>Balance as at end of  quarter</t>
  </si>
  <si>
    <t>Carrying amounts</t>
  </si>
  <si>
    <t>impairment losses</t>
  </si>
  <si>
    <t>Amortization for the quarter</t>
  </si>
  <si>
    <t>Depreciation and impairment losses</t>
  </si>
  <si>
    <t>Internal development</t>
  </si>
  <si>
    <t>Acquisition</t>
  </si>
  <si>
    <t>Cost</t>
  </si>
  <si>
    <t>N</t>
  </si>
  <si>
    <t>SOFTWARE</t>
  </si>
  <si>
    <t xml:space="preserve">DEVELOPED </t>
  </si>
  <si>
    <t>PURCHASED</t>
  </si>
  <si>
    <t>GOODWILL</t>
  </si>
  <si>
    <t>2. INTANGIBLE ASSETS</t>
  </si>
  <si>
    <t>Disposals</t>
  </si>
  <si>
    <t>Depreciation for the quarter</t>
  </si>
  <si>
    <t>Additions</t>
  </si>
  <si>
    <t>VEHICLES</t>
  </si>
  <si>
    <t>EQUIPMENT</t>
  </si>
  <si>
    <t>&amp; BUILDING</t>
  </si>
  <si>
    <t>TOTAL</t>
  </si>
  <si>
    <t>FURNITURE</t>
  </si>
  <si>
    <t>MOTOR</t>
  </si>
  <si>
    <t>PLANT</t>
  </si>
  <si>
    <t xml:space="preserve">MARINE </t>
  </si>
  <si>
    <t>LAND</t>
  </si>
  <si>
    <t>1. PROPERTY,PLANT &amp; EQUIPMENT</t>
  </si>
  <si>
    <t>Total comprehensive income for the quarter</t>
  </si>
  <si>
    <t>Other comprehensive income for the quarter,net of tax</t>
  </si>
  <si>
    <t>Income tax effect</t>
  </si>
  <si>
    <t>Exchange differences on translation of foreign operations</t>
  </si>
  <si>
    <t>Other comprehensive income</t>
  </si>
  <si>
    <t>Taxation</t>
  </si>
  <si>
    <t>Profit before taxation</t>
  </si>
  <si>
    <t>Finance costs</t>
  </si>
  <si>
    <t>Operating profit</t>
  </si>
  <si>
    <t>Other operating expenses</t>
  </si>
  <si>
    <t>Administrative expenses</t>
  </si>
  <si>
    <t>Gross profit</t>
  </si>
  <si>
    <t>Direct  cost</t>
  </si>
  <si>
    <t>NOTES</t>
  </si>
  <si>
    <t>STATEMENT OF COMPREHENSIVE INCOME</t>
  </si>
  <si>
    <t>Chief Financial Officer</t>
  </si>
  <si>
    <t>Director</t>
  </si>
  <si>
    <t>Managing Director</t>
  </si>
  <si>
    <t>Total Equity</t>
  </si>
  <si>
    <t>Revaluation Reserves</t>
  </si>
  <si>
    <t>Retained earnings</t>
  </si>
  <si>
    <t>Deposit for Shares</t>
  </si>
  <si>
    <t>Equity</t>
  </si>
  <si>
    <t>Net Assets (A-B)</t>
  </si>
  <si>
    <t>Total Liabilites (B)</t>
  </si>
  <si>
    <t>Deferred Tax</t>
  </si>
  <si>
    <t>Tax payable</t>
  </si>
  <si>
    <t>Trade payables</t>
  </si>
  <si>
    <t>Borrowings</t>
  </si>
  <si>
    <t xml:space="preserve"> LONG-TERM LIABILITIES</t>
  </si>
  <si>
    <t>Total Assets (A)</t>
  </si>
  <si>
    <t>Other Assets</t>
  </si>
  <si>
    <t>Prepayments</t>
  </si>
  <si>
    <t>Other Receivables</t>
  </si>
  <si>
    <t>Inventory</t>
  </si>
  <si>
    <t>Intangible Assets</t>
  </si>
  <si>
    <t>Bank and cash balances</t>
  </si>
  <si>
    <t xml:space="preserve"> CURRENT ASSETS</t>
  </si>
  <si>
    <t>Investment Property</t>
  </si>
  <si>
    <t xml:space="preserve"> NON CURRENT ASSETS</t>
  </si>
  <si>
    <t>Assets</t>
  </si>
  <si>
    <t xml:space="preserve">STATEMENT OF FINANCIAL POSITION </t>
  </si>
  <si>
    <t>Cash and Cash Equivalents at end of quarter</t>
  </si>
  <si>
    <t>Cash and Cash Equivalents at  beginning of quarter</t>
  </si>
  <si>
    <t>NET  INCREASE  IN CASH AND  CASH EQUIVALENTS</t>
  </si>
  <si>
    <t>NET CASH FROM FINANCING ACTIVITIES</t>
  </si>
  <si>
    <t>Dividend Paid</t>
  </si>
  <si>
    <t>Proceeds from Issue of Shares</t>
  </si>
  <si>
    <t>CASHFLOWS  FROM FINANCING ACTIVITIES</t>
  </si>
  <si>
    <t xml:space="preserve">NET CASH FLOWS  FROM INVESTING ACTIVITIES </t>
  </si>
  <si>
    <t>Proceeds from sale of property and equipment</t>
  </si>
  <si>
    <t>Acquisition  of property,plant and equipment</t>
  </si>
  <si>
    <t>CASHFLOWS FROM INVESTMENT ACTIVITIES</t>
  </si>
  <si>
    <t>NET  CASH FLOWS FROM OPERATING ACTIVITIES</t>
  </si>
  <si>
    <t>Changes in trade &amp; Other payables</t>
  </si>
  <si>
    <t>Changes in  Inventory</t>
  </si>
  <si>
    <t>Changes in prepayments</t>
  </si>
  <si>
    <t>Changes in  trade &amp; Other receivables</t>
  </si>
  <si>
    <t>- Depreciation</t>
  </si>
  <si>
    <t>Adjustment for:</t>
  </si>
  <si>
    <t>Profit before Taxation</t>
  </si>
  <si>
    <t>CASH FLOWS FROM OPERATING ACTIVITIES</t>
  </si>
  <si>
    <t>N'000</t>
  </si>
  <si>
    <t>STATEMENT OF CASHFLOW</t>
  </si>
  <si>
    <t>Adjustment in Retained Earning</t>
  </si>
  <si>
    <t>Total 
Equity</t>
  </si>
  <si>
    <t>Revaluation Reserve</t>
  </si>
  <si>
    <t>Retained 
Earnings</t>
  </si>
  <si>
    <t xml:space="preserve">Issued Share
Capital </t>
  </si>
  <si>
    <t xml:space="preserve">STATEMENT OF CHANGES IN EQUITY </t>
  </si>
  <si>
    <t>&amp; MACH</t>
  </si>
  <si>
    <t>WIP ADJUSTED</t>
  </si>
  <si>
    <r>
      <t xml:space="preserve">CLEMENT  AKANIBO           </t>
    </r>
    <r>
      <rPr>
        <sz val="12"/>
        <rFont val="Arial"/>
        <family val="2"/>
      </rPr>
      <t>FRC/2014/ICAN/00000008266</t>
    </r>
  </si>
  <si>
    <r>
      <t xml:space="preserve">AKINDELE WASIU       </t>
    </r>
    <r>
      <rPr>
        <sz val="12"/>
        <rFont val="Calibri"/>
        <family val="2"/>
      </rPr>
      <t>FRC/2018/ICAN/00000018056</t>
    </r>
  </si>
  <si>
    <t>Authorised and fully issued share capital</t>
  </si>
  <si>
    <t>Profit for the Quarter</t>
  </si>
  <si>
    <t>&amp;  FITTINGS &amp; OFFICE EQUIPMENT</t>
  </si>
  <si>
    <t>Sterling Bank</t>
  </si>
  <si>
    <t>Prior year tax provision</t>
  </si>
  <si>
    <t>Access Bank Plc</t>
  </si>
  <si>
    <t>WIP</t>
  </si>
  <si>
    <t>Governance &amp; Compliances</t>
  </si>
  <si>
    <t>Profit for the period</t>
  </si>
  <si>
    <t>Other professional Charges</t>
  </si>
  <si>
    <t>WHT Utilized during the Quarter</t>
  </si>
  <si>
    <t>Changes in other assets</t>
  </si>
  <si>
    <t>Prior Yr PAYE tax paid/Income tax paid</t>
  </si>
  <si>
    <t>As at 1 January 2022</t>
  </si>
  <si>
    <t>Changes in  2022</t>
  </si>
  <si>
    <t xml:space="preserve">Prior year Adjustment </t>
  </si>
  <si>
    <t>Prior Yr Reserves Adjustment</t>
  </si>
  <si>
    <t>PERIOD ENDED 30TH</t>
  </si>
  <si>
    <t xml:space="preserve">PERIOD ENDED 30TH  </t>
  </si>
  <si>
    <t>Loan</t>
  </si>
  <si>
    <t>Jan-Sep 2022</t>
  </si>
  <si>
    <t>Jul- Sep 2022</t>
  </si>
  <si>
    <t>Jul-Sep 2022</t>
  </si>
  <si>
    <t>Jan - Sep 2022</t>
  </si>
  <si>
    <t>Balance as at Sep 30</t>
  </si>
  <si>
    <t>FOR THE QUARTER ENDED 30TH SEPTEMBER 2023</t>
  </si>
  <si>
    <t>As at 30 Sep, 2022</t>
  </si>
  <si>
    <t>As at 1 January 2023</t>
  </si>
  <si>
    <t>As at 30th Sep 2023</t>
  </si>
  <si>
    <t>PERIOD ENDED 30 SEPTEMBER 2023</t>
  </si>
  <si>
    <t xml:space="preserve">    Jan-Dec 2022</t>
  </si>
  <si>
    <t>Jan-Sep 2023</t>
  </si>
  <si>
    <t>Jul- Sep 2023</t>
  </si>
  <si>
    <t>PERIOD ENDED 30TH SEPTEMBER 2023</t>
  </si>
  <si>
    <t>Balance as at Jan 01, 2023</t>
  </si>
  <si>
    <t>Balance as at SEPT 30, 2023</t>
  </si>
  <si>
    <t xml:space="preserve">PERIOD ENEDED 30TH </t>
  </si>
  <si>
    <t>The properties were revalued by Diya Fatimilehin&amp; Co. on March 15,2022.</t>
  </si>
  <si>
    <t>24. SECURITIES TRADING POLICY (DECLARATION)</t>
  </si>
  <si>
    <t>Exchange Limited(Issuers' Rules), Global Spectrum Energy Services plc maintains a security Trading</t>
  </si>
  <si>
    <t>Policy which guides insiders as to their dealing in the Company's shares.</t>
  </si>
  <si>
    <t>The Policy undergoes periodic reviews by the Board and is updatd accordingly. The Company has</t>
  </si>
  <si>
    <t>made specific inquiries of all insiders and is not aware of any infringement of the policy during the</t>
  </si>
  <si>
    <t>period under review.</t>
  </si>
  <si>
    <t>In compliance with Rule 17.15 Disclosure of Dealings in Issuers' Shares of the Rule of Nigerian</t>
  </si>
  <si>
    <r>
      <t xml:space="preserve">ONUOHA MICHAEL       </t>
    </r>
    <r>
      <rPr>
        <sz val="12"/>
        <rFont val="Calibri"/>
        <family val="2"/>
      </rPr>
      <t>FRC/2023/PRO/ICAN/001/680129</t>
    </r>
  </si>
  <si>
    <t>BOARD APPROVAL DATED 30TH OCT, 2023</t>
  </si>
  <si>
    <t>Changes in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</si>
</sst>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#,##0.00;\-#,##0.00;* ??"/>
    <numFmt numFmtId="168" formatCode="#,##0.000"/>
    <numFmt numFmtId="169" formatCode="[$-F800]dddd\,\ mmmm\ dd\,\ yyyy"/>
    <numFmt numFmtId="170" formatCode="_(* #,##0_);_(* \(#,##0\);_(* &quot;-&quot;??_);_(@_)"/>
  </numFmts>
  <fonts count="10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3"/>
      <name val="Arial"/>
      <family val="2"/>
    </font>
    <font>
      <b/>
      <u val="double"/>
      <sz val="12"/>
      <name val="Arial"/>
      <family val="2"/>
    </font>
    <font>
      <b/>
      <sz val="13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trike/>
      <sz val="12"/>
      <name val="Arial"/>
      <family val="2"/>
    </font>
    <font>
      <b/>
      <u/>
      <sz val="13"/>
      <name val="Arial"/>
      <family val="2"/>
    </font>
    <font>
      <b/>
      <u/>
      <sz val="12"/>
      <name val="Arial"/>
      <family val="2"/>
    </font>
    <font>
      <sz val="15"/>
      <name val="Arial"/>
      <family val="2"/>
    </font>
    <font>
      <b/>
      <u val="double"/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  <charset val="1"/>
    </font>
    <font>
      <sz val="16"/>
      <name val="Arial"/>
      <family val="2"/>
    </font>
    <font>
      <b/>
      <sz val="16"/>
      <name val="Arial"/>
      <family val="2"/>
    </font>
    <font>
      <b/>
      <u val="double"/>
      <sz val="9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u val="double"/>
      <sz val="16"/>
      <name val="Arial"/>
      <family val="2"/>
    </font>
    <font>
      <sz val="12"/>
      <name val="Calibri"/>
      <family val="2"/>
    </font>
    <font>
      <b/>
      <u val="double"/>
      <sz val="10"/>
      <name val="Arial"/>
      <family val="2"/>
    </font>
    <font>
      <b/>
      <strike/>
      <u/>
      <sz val="12"/>
      <name val="Arial"/>
      <family val="2"/>
    </font>
    <font>
      <b/>
      <strike/>
      <u/>
      <sz val="13"/>
      <name val="Arial"/>
      <family val="2"/>
    </font>
    <font>
      <b/>
      <strike/>
      <sz val="16"/>
      <name val="Arial"/>
      <family val="2"/>
    </font>
    <font>
      <b/>
      <u val="double"/>
      <sz val="11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u/>
      <sz val="14"/>
      <name val="Arial"/>
      <family val="2"/>
    </font>
    <font>
      <b/>
      <u/>
      <sz val="15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u/>
      <sz val="11"/>
      <name val="Arial"/>
      <family val="2"/>
    </font>
    <font>
      <b/>
      <strike/>
      <sz val="11"/>
      <name val="Arial"/>
      <family val="2"/>
    </font>
    <font>
      <b/>
      <strike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  <scheme val="minor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u val="double"/>
      <sz val="12"/>
      <color theme="1"/>
      <name val="Arial"/>
      <family val="2"/>
    </font>
    <font>
      <b/>
      <u val="double"/>
      <sz val="13"/>
      <color theme="1"/>
      <name val="Arial"/>
      <family val="2"/>
    </font>
    <font>
      <b/>
      <sz val="13"/>
      <color theme="1"/>
      <name val="Arial"/>
      <family val="2"/>
    </font>
    <font>
      <u/>
      <sz val="13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3"/>
      <color theme="1"/>
      <name val="Arial"/>
      <family val="2"/>
    </font>
    <font>
      <u val="double"/>
      <sz val="12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u val="double"/>
      <sz val="9"/>
      <color theme="1"/>
      <name val="Arial"/>
      <family val="2"/>
    </font>
    <font>
      <b/>
      <u val="double"/>
      <sz val="16"/>
      <color theme="1"/>
      <name val="Arial"/>
      <family val="2"/>
    </font>
    <font>
      <u/>
      <sz val="16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sz val="14"/>
      <color theme="1"/>
      <name val="Arial"/>
      <family val="2"/>
    </font>
    <font>
      <b/>
      <u/>
      <sz val="9"/>
      <color theme="1"/>
      <name val="Arial"/>
      <family val="2"/>
    </font>
    <font>
      <u val="singleAccounting"/>
      <sz val="14"/>
      <color theme="1"/>
      <name val="Arial"/>
      <family val="2"/>
    </font>
    <font>
      <u val="double"/>
      <sz val="16"/>
      <color theme="1"/>
      <name val="Arial"/>
      <family val="2"/>
    </font>
    <font>
      <b/>
      <u val="double"/>
      <sz val="10"/>
      <color theme="1"/>
      <name val="Arial"/>
      <family val="2"/>
    </font>
    <font>
      <sz val="10"/>
      <color theme="1"/>
      <name val="Arial"/>
      <family val="2"/>
    </font>
    <font>
      <u val="double"/>
      <sz val="10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name val="Calibri"/>
      <family val="2"/>
      <scheme val="minor"/>
    </font>
    <font>
      <u val="double"/>
      <sz val="13"/>
      <color theme="1"/>
      <name val="Arial"/>
      <family val="2"/>
    </font>
    <font>
      <sz val="9"/>
      <color rgb="FF000000"/>
      <name val="Arial"/>
      <family val="2"/>
    </font>
    <font>
      <u/>
      <sz val="12"/>
      <color theme="1"/>
      <name val="Arial"/>
      <family val="2"/>
    </font>
    <font>
      <b/>
      <u val="double"/>
      <sz val="16"/>
      <color theme="1"/>
      <name val="Calibri"/>
      <family val="2"/>
      <scheme val="minor"/>
    </font>
    <font>
      <b/>
      <u val="double"/>
      <sz val="14"/>
      <color theme="1"/>
      <name val="Arial"/>
      <family val="2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u/>
      <sz val="14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6"/>
      <color rgb="FF000000"/>
      <name val="Arial"/>
      <family val="2"/>
    </font>
    <font>
      <b/>
      <u/>
      <sz val="12"/>
      <color theme="1"/>
      <name val="Arial"/>
      <family val="2"/>
    </font>
    <font>
      <u val="double"/>
      <sz val="14"/>
      <color theme="1"/>
      <name val="Arial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" fillId="0" borderId="0"/>
    <xf numFmtId="0" fontId="43" fillId="0" borderId="0"/>
    <xf numFmtId="0" fontId="44" fillId="0" borderId="0"/>
    <xf numFmtId="0" fontId="39" fillId="0" borderId="0">
      <alignment vertical="top"/>
    </xf>
    <xf numFmtId="0" fontId="1" fillId="0" borderId="0">
      <alignment vertical="top"/>
    </xf>
    <xf numFmtId="0" fontId="43" fillId="0" borderId="0"/>
  </cellStyleXfs>
  <cellXfs count="346">
    <xf numFmtId="0" fontId="0" fillId="0" borderId="0" xfId="0"/>
    <xf numFmtId="0" fontId="43" fillId="0" borderId="0" xfId="6"/>
    <xf numFmtId="0" fontId="45" fillId="0" borderId="0" xfId="6" applyFont="1"/>
    <xf numFmtId="0" fontId="46" fillId="0" borderId="0" xfId="6" applyFont="1"/>
    <xf numFmtId="3" fontId="45" fillId="0" borderId="0" xfId="6" applyNumberFormat="1" applyFont="1"/>
    <xf numFmtId="3" fontId="46" fillId="0" borderId="0" xfId="6" applyNumberFormat="1" applyFont="1"/>
    <xf numFmtId="0" fontId="47" fillId="0" borderId="0" xfId="6" applyFont="1"/>
    <xf numFmtId="0" fontId="3" fillId="0" borderId="0" xfId="5" applyFont="1"/>
    <xf numFmtId="3" fontId="4" fillId="0" borderId="0" xfId="5" applyNumberFormat="1" applyFont="1"/>
    <xf numFmtId="3" fontId="48" fillId="0" borderId="0" xfId="6" applyNumberFormat="1" applyFont="1"/>
    <xf numFmtId="0" fontId="2" fillId="0" borderId="0" xfId="5"/>
    <xf numFmtId="3" fontId="3" fillId="0" borderId="0" xfId="5" applyNumberFormat="1" applyFont="1"/>
    <xf numFmtId="0" fontId="5" fillId="0" borderId="0" xfId="5" applyFont="1"/>
    <xf numFmtId="3" fontId="47" fillId="0" borderId="0" xfId="6" applyNumberFormat="1" applyFont="1"/>
    <xf numFmtId="0" fontId="3" fillId="0" borderId="0" xfId="5" applyFont="1" applyAlignment="1">
      <alignment horizontal="left"/>
    </xf>
    <xf numFmtId="3" fontId="49" fillId="0" borderId="0" xfId="6" applyNumberFormat="1" applyFont="1"/>
    <xf numFmtId="3" fontId="6" fillId="0" borderId="0" xfId="5" applyNumberFormat="1" applyFont="1"/>
    <xf numFmtId="3" fontId="7" fillId="0" borderId="0" xfId="5" applyNumberFormat="1" applyFont="1"/>
    <xf numFmtId="0" fontId="7" fillId="0" borderId="0" xfId="5" applyFont="1"/>
    <xf numFmtId="3" fontId="50" fillId="0" borderId="0" xfId="6" applyNumberFormat="1" applyFont="1"/>
    <xf numFmtId="0" fontId="3" fillId="0" borderId="0" xfId="5" applyFont="1" applyAlignment="1">
      <alignment horizontal="left" vertical="top"/>
    </xf>
    <xf numFmtId="3" fontId="51" fillId="0" borderId="0" xfId="6" applyNumberFormat="1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10" fillId="0" borderId="0" xfId="5" applyFont="1" applyAlignment="1">
      <alignment horizontal="center"/>
    </xf>
    <xf numFmtId="0" fontId="52" fillId="0" borderId="0" xfId="6" applyFont="1" applyAlignment="1">
      <alignment horizontal="center"/>
    </xf>
    <xf numFmtId="0" fontId="11" fillId="0" borderId="0" xfId="5" applyFont="1"/>
    <xf numFmtId="3" fontId="55" fillId="0" borderId="0" xfId="6" applyNumberFormat="1" applyFont="1"/>
    <xf numFmtId="3" fontId="12" fillId="0" borderId="0" xfId="5" applyNumberFormat="1" applyFont="1"/>
    <xf numFmtId="3" fontId="13" fillId="0" borderId="0" xfId="5" applyNumberFormat="1" applyFont="1"/>
    <xf numFmtId="0" fontId="14" fillId="0" borderId="0" xfId="5" applyFont="1"/>
    <xf numFmtId="3" fontId="12" fillId="0" borderId="0" xfId="5" applyNumberFormat="1" applyFont="1" applyAlignment="1">
      <alignment horizontal="left"/>
    </xf>
    <xf numFmtId="0" fontId="15" fillId="0" borderId="0" xfId="5" applyFont="1"/>
    <xf numFmtId="0" fontId="57" fillId="0" borderId="0" xfId="6" applyFont="1"/>
    <xf numFmtId="0" fontId="58" fillId="0" borderId="0" xfId="6" applyFont="1"/>
    <xf numFmtId="166" fontId="60" fillId="0" borderId="0" xfId="3" applyNumberFormat="1" applyFont="1" applyFill="1" applyBorder="1"/>
    <xf numFmtId="0" fontId="61" fillId="0" borderId="0" xfId="6" applyFont="1"/>
    <xf numFmtId="3" fontId="43" fillId="0" borderId="0" xfId="6" applyNumberFormat="1"/>
    <xf numFmtId="166" fontId="60" fillId="0" borderId="1" xfId="3" applyNumberFormat="1" applyFont="1" applyFill="1" applyBorder="1"/>
    <xf numFmtId="0" fontId="16" fillId="0" borderId="0" xfId="5" applyFont="1"/>
    <xf numFmtId="3" fontId="62" fillId="0" borderId="0" xfId="6" applyNumberFormat="1" applyFont="1"/>
    <xf numFmtId="3" fontId="56" fillId="0" borderId="0" xfId="6" applyNumberFormat="1" applyFont="1"/>
    <xf numFmtId="3" fontId="65" fillId="0" borderId="0" xfId="6" applyNumberFormat="1" applyFont="1"/>
    <xf numFmtId="3" fontId="66" fillId="0" borderId="0" xfId="6" applyNumberFormat="1" applyFont="1"/>
    <xf numFmtId="0" fontId="67" fillId="0" borderId="0" xfId="6" applyFont="1"/>
    <xf numFmtId="3" fontId="19" fillId="0" borderId="0" xfId="5" applyNumberFormat="1" applyFont="1"/>
    <xf numFmtId="0" fontId="20" fillId="0" borderId="0" xfId="5" applyFont="1"/>
    <xf numFmtId="0" fontId="68" fillId="0" borderId="0" xfId="6" applyFont="1" applyAlignment="1">
      <alignment horizontal="center"/>
    </xf>
    <xf numFmtId="0" fontId="69" fillId="0" borderId="0" xfId="6" applyFont="1"/>
    <xf numFmtId="0" fontId="70" fillId="0" borderId="0" xfId="6" applyFont="1" applyAlignment="1">
      <alignment horizontal="left"/>
    </xf>
    <xf numFmtId="3" fontId="71" fillId="0" borderId="0" xfId="6" applyNumberFormat="1" applyFont="1"/>
    <xf numFmtId="3" fontId="72" fillId="0" borderId="0" xfId="6" applyNumberFormat="1" applyFont="1"/>
    <xf numFmtId="165" fontId="73" fillId="0" borderId="0" xfId="6" applyNumberFormat="1" applyFont="1"/>
    <xf numFmtId="0" fontId="71" fillId="0" borderId="0" xfId="6" applyFont="1"/>
    <xf numFmtId="165" fontId="71" fillId="0" borderId="0" xfId="6" applyNumberFormat="1" applyFont="1"/>
    <xf numFmtId="17" fontId="5" fillId="0" borderId="0" xfId="5" applyNumberFormat="1" applyFont="1" applyAlignment="1">
      <alignment horizontal="center"/>
    </xf>
    <xf numFmtId="3" fontId="2" fillId="0" borderId="0" xfId="5" applyNumberFormat="1"/>
    <xf numFmtId="0" fontId="78" fillId="0" borderId="0" xfId="6" applyFont="1"/>
    <xf numFmtId="0" fontId="79" fillId="0" borderId="0" xfId="6" applyFont="1"/>
    <xf numFmtId="0" fontId="80" fillId="0" borderId="0" xfId="6" applyFont="1"/>
    <xf numFmtId="0" fontId="83" fillId="0" borderId="0" xfId="7" applyFont="1"/>
    <xf numFmtId="3" fontId="5" fillId="0" borderId="0" xfId="5" applyNumberFormat="1" applyFont="1" applyAlignment="1">
      <alignment horizontal="center"/>
    </xf>
    <xf numFmtId="0" fontId="50" fillId="0" borderId="0" xfId="6" applyFont="1" applyAlignment="1">
      <alignment horizontal="center"/>
    </xf>
    <xf numFmtId="3" fontId="84" fillId="0" borderId="0" xfId="6" applyNumberFormat="1" applyFont="1"/>
    <xf numFmtId="3" fontId="57" fillId="0" borderId="0" xfId="6" applyNumberFormat="1" applyFont="1"/>
    <xf numFmtId="41" fontId="71" fillId="0" borderId="0" xfId="6" applyNumberFormat="1" applyFont="1"/>
    <xf numFmtId="4" fontId="71" fillId="0" borderId="0" xfId="6" applyNumberFormat="1" applyFont="1"/>
    <xf numFmtId="167" fontId="85" fillId="0" borderId="0" xfId="6" applyNumberFormat="1" applyFont="1" applyAlignment="1">
      <alignment horizontal="right"/>
    </xf>
    <xf numFmtId="4" fontId="43" fillId="0" borderId="0" xfId="6" applyNumberFormat="1"/>
    <xf numFmtId="165" fontId="43" fillId="0" borderId="0" xfId="6" applyNumberFormat="1"/>
    <xf numFmtId="3" fontId="86" fillId="0" borderId="0" xfId="6" applyNumberFormat="1" applyFont="1"/>
    <xf numFmtId="0" fontId="25" fillId="0" borderId="0" xfId="5" applyFont="1" applyAlignment="1">
      <alignment horizontal="center"/>
    </xf>
    <xf numFmtId="0" fontId="26" fillId="0" borderId="0" xfId="5" applyFont="1" applyAlignment="1">
      <alignment horizontal="center"/>
    </xf>
    <xf numFmtId="0" fontId="27" fillId="0" borderId="0" xfId="5" applyFont="1" applyAlignment="1">
      <alignment horizontal="center"/>
    </xf>
    <xf numFmtId="0" fontId="50" fillId="0" borderId="0" xfId="6" applyFont="1"/>
    <xf numFmtId="0" fontId="87" fillId="0" borderId="0" xfId="6" applyFont="1"/>
    <xf numFmtId="3" fontId="87" fillId="0" borderId="0" xfId="6" applyNumberFormat="1" applyFont="1"/>
    <xf numFmtId="3" fontId="61" fillId="0" borderId="0" xfId="6" applyNumberFormat="1" applyFont="1"/>
    <xf numFmtId="3" fontId="52" fillId="0" borderId="0" xfId="6" applyNumberFormat="1" applyFont="1"/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49" fontId="85" fillId="0" borderId="0" xfId="6" applyNumberFormat="1" applyFont="1" applyAlignment="1">
      <alignment horizontal="left"/>
    </xf>
    <xf numFmtId="3" fontId="28" fillId="0" borderId="0" xfId="5" applyNumberFormat="1" applyFont="1"/>
    <xf numFmtId="3" fontId="30" fillId="0" borderId="0" xfId="5" applyNumberFormat="1" applyFont="1"/>
    <xf numFmtId="3" fontId="88" fillId="0" borderId="0" xfId="6" applyNumberFormat="1" applyFont="1"/>
    <xf numFmtId="0" fontId="32" fillId="0" borderId="0" xfId="5" applyFont="1"/>
    <xf numFmtId="0" fontId="31" fillId="0" borderId="0" xfId="5" applyFont="1"/>
    <xf numFmtId="0" fontId="89" fillId="0" borderId="0" xfId="6" applyFont="1"/>
    <xf numFmtId="3" fontId="33" fillId="0" borderId="0" xfId="5" applyNumberFormat="1" applyFont="1"/>
    <xf numFmtId="0" fontId="90" fillId="0" borderId="0" xfId="6" applyFont="1"/>
    <xf numFmtId="3" fontId="32" fillId="0" borderId="0" xfId="5" applyNumberFormat="1" applyFont="1"/>
    <xf numFmtId="3" fontId="31" fillId="0" borderId="0" xfId="5" applyNumberFormat="1" applyFont="1"/>
    <xf numFmtId="3" fontId="91" fillId="0" borderId="0" xfId="6" applyNumberFormat="1" applyFont="1"/>
    <xf numFmtId="0" fontId="34" fillId="0" borderId="0" xfId="5" applyFont="1"/>
    <xf numFmtId="0" fontId="92" fillId="0" borderId="0" xfId="6" applyFont="1" applyAlignment="1">
      <alignment horizontal="left"/>
    </xf>
    <xf numFmtId="0" fontId="35" fillId="0" borderId="0" xfId="5" applyFont="1"/>
    <xf numFmtId="0" fontId="36" fillId="0" borderId="0" xfId="5" applyFont="1"/>
    <xf numFmtId="165" fontId="7" fillId="0" borderId="0" xfId="5" applyNumberFormat="1" applyFont="1" applyAlignment="1">
      <alignment horizontal="center"/>
    </xf>
    <xf numFmtId="0" fontId="37" fillId="0" borderId="0" xfId="5" applyFont="1"/>
    <xf numFmtId="3" fontId="37" fillId="0" borderId="0" xfId="5" applyNumberFormat="1" applyFont="1"/>
    <xf numFmtId="3" fontId="93" fillId="0" borderId="0" xfId="6" applyNumberFormat="1" applyFont="1"/>
    <xf numFmtId="0" fontId="54" fillId="0" borderId="0" xfId="6" applyFont="1"/>
    <xf numFmtId="3" fontId="91" fillId="0" borderId="2" xfId="6" applyNumberFormat="1" applyFont="1" applyBorder="1"/>
    <xf numFmtId="41" fontId="71" fillId="0" borderId="2" xfId="6" applyNumberFormat="1" applyFont="1" applyBorder="1"/>
    <xf numFmtId="0" fontId="51" fillId="0" borderId="0" xfId="6" applyFont="1"/>
    <xf numFmtId="3" fontId="54" fillId="0" borderId="0" xfId="6" applyNumberFormat="1" applyFont="1"/>
    <xf numFmtId="3" fontId="91" fillId="0" borderId="3" xfId="6" applyNumberFormat="1" applyFont="1" applyBorder="1"/>
    <xf numFmtId="0" fontId="32" fillId="0" borderId="2" xfId="5" applyFont="1" applyBorder="1"/>
    <xf numFmtId="0" fontId="52" fillId="0" borderId="0" xfId="10" applyFont="1" applyAlignment="1">
      <alignment horizontal="center"/>
    </xf>
    <xf numFmtId="0" fontId="38" fillId="0" borderId="0" xfId="5" applyFont="1"/>
    <xf numFmtId="0" fontId="43" fillId="0" borderId="0" xfId="10"/>
    <xf numFmtId="166" fontId="43" fillId="0" borderId="0" xfId="4" applyNumberFormat="1" applyFont="1"/>
    <xf numFmtId="0" fontId="95" fillId="0" borderId="0" xfId="10" applyFont="1"/>
    <xf numFmtId="166" fontId="96" fillId="0" borderId="0" xfId="4" applyNumberFormat="1" applyFont="1"/>
    <xf numFmtId="37" fontId="52" fillId="0" borderId="1" xfId="4" applyNumberFormat="1" applyFont="1" applyBorder="1"/>
    <xf numFmtId="37" fontId="52" fillId="0" borderId="0" xfId="4" applyNumberFormat="1" applyFont="1" applyBorder="1"/>
    <xf numFmtId="0" fontId="52" fillId="0" borderId="0" xfId="10" applyFont="1"/>
    <xf numFmtId="37" fontId="43" fillId="0" borderId="0" xfId="4" applyNumberFormat="1" applyFont="1"/>
    <xf numFmtId="43" fontId="43" fillId="0" borderId="0" xfId="4" applyFont="1"/>
    <xf numFmtId="1" fontId="43" fillId="0" borderId="0" xfId="4" applyNumberFormat="1" applyFont="1"/>
    <xf numFmtId="37" fontId="43" fillId="0" borderId="0" xfId="4" applyNumberFormat="1" applyFont="1" applyBorder="1"/>
    <xf numFmtId="0" fontId="97" fillId="0" borderId="0" xfId="10" applyFont="1"/>
    <xf numFmtId="37" fontId="43" fillId="0" borderId="0" xfId="10" applyNumberFormat="1"/>
    <xf numFmtId="37" fontId="52" fillId="0" borderId="3" xfId="4" applyNumberFormat="1" applyFont="1" applyBorder="1"/>
    <xf numFmtId="166" fontId="52" fillId="0" borderId="0" xfId="4" applyNumberFormat="1" applyFont="1" applyBorder="1"/>
    <xf numFmtId="166" fontId="52" fillId="0" borderId="3" xfId="4" applyNumberFormat="1" applyFont="1" applyBorder="1"/>
    <xf numFmtId="0" fontId="52" fillId="0" borderId="0" xfId="10" applyFont="1" applyAlignment="1">
      <alignment horizontal="center" wrapText="1"/>
    </xf>
    <xf numFmtId="3" fontId="32" fillId="0" borderId="0" xfId="5" applyNumberFormat="1" applyFont="1" applyFill="1"/>
    <xf numFmtId="0" fontId="53" fillId="0" borderId="0" xfId="6" applyFont="1" applyAlignment="1">
      <alignment horizontal="center"/>
    </xf>
    <xf numFmtId="0" fontId="43" fillId="0" borderId="0" xfId="10" applyFont="1"/>
    <xf numFmtId="0" fontId="32" fillId="0" borderId="0" xfId="5" applyFont="1" applyFill="1"/>
    <xf numFmtId="3" fontId="98" fillId="0" borderId="0" xfId="6" applyNumberFormat="1" applyFont="1" applyFill="1"/>
    <xf numFmtId="3" fontId="56" fillId="0" borderId="0" xfId="6" applyNumberFormat="1" applyFont="1" applyFill="1"/>
    <xf numFmtId="0" fontId="43" fillId="0" borderId="0" xfId="6" applyFont="1"/>
    <xf numFmtId="169" fontId="28" fillId="0" borderId="0" xfId="5" applyNumberFormat="1" applyFont="1"/>
    <xf numFmtId="0" fontId="99" fillId="0" borderId="0" xfId="6" applyFont="1"/>
    <xf numFmtId="17" fontId="36" fillId="0" borderId="0" xfId="5" applyNumberFormat="1" applyFont="1" applyAlignment="1">
      <alignment horizontal="center"/>
    </xf>
    <xf numFmtId="0" fontId="41" fillId="0" borderId="0" xfId="5" applyFont="1" applyAlignment="1">
      <alignment horizontal="center"/>
    </xf>
    <xf numFmtId="3" fontId="30" fillId="0" borderId="0" xfId="5" applyNumberFormat="1" applyFont="1" applyAlignment="1">
      <alignment horizontal="right"/>
    </xf>
    <xf numFmtId="3" fontId="43" fillId="0" borderId="0" xfId="6" applyNumberFormat="1" applyFont="1"/>
    <xf numFmtId="0" fontId="30" fillId="0" borderId="0" xfId="5" applyFont="1" applyAlignment="1">
      <alignment horizontal="right"/>
    </xf>
    <xf numFmtId="0" fontId="30" fillId="0" borderId="0" xfId="5" applyFont="1" applyFill="1"/>
    <xf numFmtId="3" fontId="99" fillId="0" borderId="0" xfId="6" applyNumberFormat="1" applyFont="1"/>
    <xf numFmtId="3" fontId="40" fillId="0" borderId="0" xfId="5" applyNumberFormat="1" applyFont="1"/>
    <xf numFmtId="3" fontId="36" fillId="0" borderId="0" xfId="5" applyNumberFormat="1" applyFont="1"/>
    <xf numFmtId="0" fontId="67" fillId="0" borderId="0" xfId="6" applyFont="1" applyFill="1"/>
    <xf numFmtId="3" fontId="67" fillId="0" borderId="0" xfId="6" applyNumberFormat="1" applyFont="1" applyFill="1"/>
    <xf numFmtId="0" fontId="100" fillId="0" borderId="0" xfId="6" applyFont="1" applyFill="1" applyAlignment="1">
      <alignment horizontal="left"/>
    </xf>
    <xf numFmtId="0" fontId="40" fillId="0" borderId="0" xfId="5" applyFont="1" applyFill="1"/>
    <xf numFmtId="0" fontId="99" fillId="0" borderId="0" xfId="6" applyFont="1" applyFill="1"/>
    <xf numFmtId="0" fontId="40" fillId="0" borderId="0" xfId="5" applyFont="1" applyFill="1" applyAlignment="1">
      <alignment horizontal="center"/>
    </xf>
    <xf numFmtId="14" fontId="36" fillId="0" borderId="0" xfId="5" applyNumberFormat="1" applyFont="1" applyFill="1" applyAlignment="1">
      <alignment horizontal="center"/>
    </xf>
    <xf numFmtId="0" fontId="36" fillId="0" borderId="0" xfId="5" applyFont="1" applyFill="1"/>
    <xf numFmtId="0" fontId="43" fillId="0" borderId="0" xfId="6" applyFont="1" applyFill="1"/>
    <xf numFmtId="0" fontId="41" fillId="0" borderId="0" xfId="5" applyFont="1" applyFill="1" applyAlignment="1">
      <alignment horizontal="center"/>
    </xf>
    <xf numFmtId="0" fontId="30" fillId="0" borderId="0" xfId="5" applyFont="1" applyFill="1" applyAlignment="1">
      <alignment horizontal="center"/>
    </xf>
    <xf numFmtId="0" fontId="30" fillId="0" borderId="0" xfId="5" applyFont="1" applyFill="1" applyAlignment="1">
      <alignment horizontal="justify"/>
    </xf>
    <xf numFmtId="0" fontId="30" fillId="0" borderId="0" xfId="5" applyFont="1" applyFill="1" applyAlignment="1">
      <alignment horizontal="right"/>
    </xf>
    <xf numFmtId="0" fontId="36" fillId="0" borderId="0" xfId="5" applyFont="1" applyFill="1" applyAlignment="1">
      <alignment horizontal="justify"/>
    </xf>
    <xf numFmtId="3" fontId="36" fillId="0" borderId="0" xfId="5" applyNumberFormat="1" applyFont="1" applyFill="1" applyAlignment="1">
      <alignment horizontal="right"/>
    </xf>
    <xf numFmtId="165" fontId="36" fillId="0" borderId="0" xfId="2" applyFont="1" applyFill="1" applyAlignment="1">
      <alignment horizontal="right"/>
    </xf>
    <xf numFmtId="165" fontId="36" fillId="0" borderId="0" xfId="2" applyFont="1" applyFill="1"/>
    <xf numFmtId="0" fontId="29" fillId="0" borderId="2" xfId="5" applyFont="1" applyFill="1" applyBorder="1" applyAlignment="1">
      <alignment horizontal="center"/>
    </xf>
    <xf numFmtId="164" fontId="98" fillId="0" borderId="2" xfId="6" applyNumberFormat="1" applyFont="1" applyFill="1" applyBorder="1"/>
    <xf numFmtId="3" fontId="36" fillId="0" borderId="1" xfId="5" applyNumberFormat="1" applyFont="1" applyFill="1" applyBorder="1"/>
    <xf numFmtId="49" fontId="101" fillId="0" borderId="0" xfId="6" applyNumberFormat="1" applyFont="1" applyAlignment="1">
      <alignment horizontal="left"/>
    </xf>
    <xf numFmtId="167" fontId="101" fillId="0" borderId="0" xfId="6" applyNumberFormat="1" applyFont="1" applyAlignment="1">
      <alignment horizontal="right"/>
    </xf>
    <xf numFmtId="3" fontId="53" fillId="0" borderId="0" xfId="6" applyNumberFormat="1" applyFont="1"/>
    <xf numFmtId="0" fontId="102" fillId="0" borderId="0" xfId="6" applyFont="1" applyAlignment="1">
      <alignment horizontal="left"/>
    </xf>
    <xf numFmtId="0" fontId="10" fillId="0" borderId="0" xfId="5" applyFont="1"/>
    <xf numFmtId="169" fontId="4" fillId="0" borderId="0" xfId="5" applyNumberFormat="1" applyFont="1"/>
    <xf numFmtId="0" fontId="53" fillId="0" borderId="0" xfId="6" applyFont="1"/>
    <xf numFmtId="0" fontId="7" fillId="0" borderId="0" xfId="5" applyFont="1" applyAlignment="1">
      <alignment horizontal="center"/>
    </xf>
    <xf numFmtId="14" fontId="38" fillId="0" borderId="0" xfId="5" applyNumberFormat="1" applyFont="1" applyAlignment="1">
      <alignment horizontal="center"/>
    </xf>
    <xf numFmtId="0" fontId="38" fillId="0" borderId="0" xfId="5" applyFont="1" applyAlignment="1">
      <alignment horizontal="left"/>
    </xf>
    <xf numFmtId="165" fontId="7" fillId="0" borderId="0" xfId="2" quotePrefix="1" applyFont="1" applyFill="1" applyAlignment="1">
      <alignment horizontal="right"/>
    </xf>
    <xf numFmtId="3" fontId="10" fillId="0" borderId="0" xfId="5" applyNumberFormat="1" applyFont="1" applyAlignment="1">
      <alignment horizontal="right"/>
    </xf>
    <xf numFmtId="3" fontId="7" fillId="0" borderId="0" xfId="5" applyNumberFormat="1" applyFont="1" applyFill="1" applyAlignment="1">
      <alignment horizontal="right"/>
    </xf>
    <xf numFmtId="3" fontId="7" fillId="0" borderId="0" xfId="5" applyNumberFormat="1" applyFont="1" applyFill="1"/>
    <xf numFmtId="3" fontId="38" fillId="0" borderId="0" xfId="5" applyNumberFormat="1" applyFont="1" applyFill="1"/>
    <xf numFmtId="0" fontId="7" fillId="0" borderId="0" xfId="5" applyFont="1" applyFill="1"/>
    <xf numFmtId="3" fontId="48" fillId="0" borderId="0" xfId="6" applyNumberFormat="1" applyFont="1" applyFill="1"/>
    <xf numFmtId="0" fontId="38" fillId="0" borderId="0" xfId="5" applyFont="1" applyAlignment="1">
      <alignment horizontal="justify"/>
    </xf>
    <xf numFmtId="0" fontId="10" fillId="0" borderId="0" xfId="5" applyFont="1" applyAlignment="1">
      <alignment horizontal="justify"/>
    </xf>
    <xf numFmtId="0" fontId="15" fillId="0" borderId="0" xfId="5" applyFont="1" applyAlignment="1">
      <alignment horizontal="center" wrapText="1"/>
    </xf>
    <xf numFmtId="165" fontId="43" fillId="0" borderId="0" xfId="1" applyFont="1"/>
    <xf numFmtId="0" fontId="42" fillId="0" borderId="0" xfId="5" applyFont="1" applyFill="1" applyAlignment="1">
      <alignment horizontal="center"/>
    </xf>
    <xf numFmtId="3" fontId="71" fillId="0" borderId="0" xfId="0" applyNumberFormat="1" applyFont="1" applyFill="1"/>
    <xf numFmtId="170" fontId="30" fillId="0" borderId="0" xfId="2" applyNumberFormat="1" applyFont="1" applyFill="1" applyAlignment="1">
      <alignment horizontal="right"/>
    </xf>
    <xf numFmtId="3" fontId="34" fillId="0" borderId="0" xfId="5" applyNumberFormat="1" applyFont="1" applyAlignment="1">
      <alignment horizontal="right"/>
    </xf>
    <xf numFmtId="165" fontId="32" fillId="0" borderId="0" xfId="1" applyFont="1" applyAlignment="1"/>
    <xf numFmtId="165" fontId="31" fillId="0" borderId="0" xfId="1" applyFont="1"/>
    <xf numFmtId="0" fontId="43" fillId="0" borderId="0" xfId="10" applyFont="1"/>
    <xf numFmtId="168" fontId="52" fillId="0" borderId="0" xfId="6" applyNumberFormat="1" applyFont="1" applyBorder="1"/>
    <xf numFmtId="14" fontId="31" fillId="0" borderId="0" xfId="5" applyNumberFormat="1" applyFont="1" applyAlignment="1">
      <alignment horizontal="right"/>
    </xf>
    <xf numFmtId="165" fontId="15" fillId="0" borderId="0" xfId="1" applyFont="1"/>
    <xf numFmtId="165" fontId="2" fillId="0" borderId="0" xfId="1" applyFont="1"/>
    <xf numFmtId="165" fontId="67" fillId="0" borderId="0" xfId="1" applyFont="1" applyFill="1"/>
    <xf numFmtId="165" fontId="67" fillId="0" borderId="0" xfId="6" applyNumberFormat="1" applyFont="1" applyFill="1"/>
    <xf numFmtId="0" fontId="43" fillId="0" borderId="0" xfId="6" applyBorder="1"/>
    <xf numFmtId="165" fontId="7" fillId="0" borderId="0" xfId="1" applyFont="1"/>
    <xf numFmtId="170" fontId="31" fillId="0" borderId="0" xfId="1" applyNumberFormat="1" applyFont="1"/>
    <xf numFmtId="170" fontId="3" fillId="0" borderId="0" xfId="5" applyNumberFormat="1" applyFont="1"/>
    <xf numFmtId="0" fontId="52" fillId="0" borderId="0" xfId="10" applyFont="1" applyBorder="1" applyAlignment="1">
      <alignment horizontal="center"/>
    </xf>
    <xf numFmtId="0" fontId="31" fillId="0" borderId="0" xfId="5" applyFont="1" applyBorder="1"/>
    <xf numFmtId="3" fontId="32" fillId="0" borderId="0" xfId="5" applyNumberFormat="1" applyFont="1" applyFill="1" applyBorder="1"/>
    <xf numFmtId="165" fontId="43" fillId="0" borderId="0" xfId="1" applyBorder="1"/>
    <xf numFmtId="3" fontId="71" fillId="0" borderId="0" xfId="6" applyNumberFormat="1" applyFont="1" applyBorder="1"/>
    <xf numFmtId="0" fontId="32" fillId="0" borderId="0" xfId="5" applyFont="1" applyBorder="1"/>
    <xf numFmtId="3" fontId="91" fillId="0" borderId="0" xfId="6" applyNumberFormat="1" applyFont="1" applyBorder="1"/>
    <xf numFmtId="3" fontId="32" fillId="0" borderId="0" xfId="5" applyNumberFormat="1" applyFont="1" applyBorder="1"/>
    <xf numFmtId="165" fontId="90" fillId="0" borderId="0" xfId="1" applyFont="1" applyBorder="1"/>
    <xf numFmtId="3" fontId="31" fillId="0" borderId="0" xfId="5" applyNumberFormat="1" applyFont="1" applyBorder="1"/>
    <xf numFmtId="0" fontId="90" fillId="0" borderId="0" xfId="6" applyFont="1" applyBorder="1"/>
    <xf numFmtId="0" fontId="89" fillId="0" borderId="0" xfId="6" applyFont="1" applyBorder="1"/>
    <xf numFmtId="0" fontId="94" fillId="0" borderId="0" xfId="6" applyFont="1" applyBorder="1"/>
    <xf numFmtId="3" fontId="33" fillId="0" borderId="0" xfId="5" applyNumberFormat="1" applyFont="1" applyBorder="1"/>
    <xf numFmtId="3" fontId="88" fillId="0" borderId="0" xfId="6" applyNumberFormat="1" applyFont="1" applyBorder="1"/>
    <xf numFmtId="165" fontId="37" fillId="0" borderId="0" xfId="1" applyFont="1"/>
    <xf numFmtId="43" fontId="2" fillId="0" borderId="0" xfId="5" applyNumberFormat="1"/>
    <xf numFmtId="0" fontId="15" fillId="0" borderId="0" xfId="5" applyFont="1" applyFill="1"/>
    <xf numFmtId="0" fontId="15" fillId="0" borderId="0" xfId="5" applyFont="1" applyFill="1" applyAlignment="1">
      <alignment horizontal="center"/>
    </xf>
    <xf numFmtId="0" fontId="43" fillId="0" borderId="0" xfId="6" applyFill="1"/>
    <xf numFmtId="0" fontId="27" fillId="0" borderId="0" xfId="5" applyFont="1" applyFill="1" applyAlignment="1">
      <alignment horizontal="center"/>
    </xf>
    <xf numFmtId="0" fontId="16" fillId="0" borderId="0" xfId="5" applyFont="1" applyFill="1"/>
    <xf numFmtId="0" fontId="57" fillId="0" borderId="0" xfId="6" applyFont="1" applyFill="1"/>
    <xf numFmtId="3" fontId="57" fillId="0" borderId="0" xfId="6" applyNumberFormat="1" applyFont="1" applyFill="1"/>
    <xf numFmtId="3" fontId="61" fillId="0" borderId="0" xfId="6" applyNumberFormat="1" applyFont="1" applyFill="1"/>
    <xf numFmtId="3" fontId="87" fillId="0" borderId="0" xfId="6" applyNumberFormat="1" applyFont="1" applyFill="1"/>
    <xf numFmtId="0" fontId="87" fillId="0" borderId="0" xfId="6" applyFont="1" applyFill="1"/>
    <xf numFmtId="0" fontId="21" fillId="0" borderId="0" xfId="5" applyFont="1" applyFill="1"/>
    <xf numFmtId="0" fontId="3" fillId="0" borderId="0" xfId="5" applyFont="1" applyFill="1" applyAlignment="1">
      <alignment horizontal="right"/>
    </xf>
    <xf numFmtId="0" fontId="70" fillId="0" borderId="0" xfId="6" applyFont="1" applyFill="1" applyAlignment="1">
      <alignment horizontal="left"/>
    </xf>
    <xf numFmtId="0" fontId="20" fillId="0" borderId="0" xfId="5" applyFont="1" applyFill="1"/>
    <xf numFmtId="3" fontId="60" fillId="0" borderId="0" xfId="6" applyNumberFormat="1" applyFont="1" applyFill="1"/>
    <xf numFmtId="17" fontId="16" fillId="0" borderId="2" xfId="5" applyNumberFormat="1" applyFont="1" applyFill="1" applyBorder="1" applyAlignment="1">
      <alignment horizontal="center"/>
    </xf>
    <xf numFmtId="17" fontId="16" fillId="0" borderId="0" xfId="5" applyNumberFormat="1" applyFont="1" applyFill="1" applyAlignment="1">
      <alignment horizontal="center"/>
    </xf>
    <xf numFmtId="3" fontId="64" fillId="0" borderId="0" xfId="6" applyNumberFormat="1" applyFont="1" applyFill="1"/>
    <xf numFmtId="3" fontId="43" fillId="0" borderId="0" xfId="6" applyNumberFormat="1" applyFill="1"/>
    <xf numFmtId="3" fontId="63" fillId="0" borderId="0" xfId="6" applyNumberFormat="1" applyFont="1" applyFill="1"/>
    <xf numFmtId="0" fontId="56" fillId="0" borderId="0" xfId="6" applyFont="1" applyFill="1"/>
    <xf numFmtId="3" fontId="15" fillId="0" borderId="0" xfId="5" applyNumberFormat="1" applyFont="1" applyFill="1" applyAlignment="1">
      <alignment horizontal="right"/>
    </xf>
    <xf numFmtId="0" fontId="60" fillId="0" borderId="0" xfId="6" applyFont="1" applyFill="1"/>
    <xf numFmtId="3" fontId="60" fillId="0" borderId="1" xfId="6" applyNumberFormat="1" applyFont="1" applyFill="1" applyBorder="1"/>
    <xf numFmtId="0" fontId="3" fillId="0" borderId="0" xfId="5" applyFont="1" applyFill="1"/>
    <xf numFmtId="3" fontId="51" fillId="0" borderId="0" xfId="6" applyNumberFormat="1" applyFont="1" applyFill="1"/>
    <xf numFmtId="0" fontId="47" fillId="0" borderId="0" xfId="6" applyFont="1" applyFill="1"/>
    <xf numFmtId="3" fontId="49" fillId="0" borderId="0" xfId="6" applyNumberFormat="1" applyFont="1" applyFill="1"/>
    <xf numFmtId="3" fontId="47" fillId="0" borderId="0" xfId="6" applyNumberFormat="1" applyFont="1" applyFill="1"/>
    <xf numFmtId="3" fontId="69" fillId="0" borderId="0" xfId="6" applyNumberFormat="1" applyFont="1" applyFill="1"/>
    <xf numFmtId="17" fontId="21" fillId="0" borderId="0" xfId="5" applyNumberFormat="1" applyFont="1" applyFill="1" applyAlignment="1">
      <alignment horizontal="center"/>
    </xf>
    <xf numFmtId="3" fontId="82" fillId="0" borderId="0" xfId="6" applyNumberFormat="1" applyFont="1" applyFill="1"/>
    <xf numFmtId="3" fontId="76" fillId="0" borderId="0" xfId="6" applyNumberFormat="1" applyFont="1" applyFill="1"/>
    <xf numFmtId="3" fontId="77" fillId="0" borderId="0" xfId="6" applyNumberFormat="1" applyFont="1" applyFill="1"/>
    <xf numFmtId="3" fontId="22" fillId="0" borderId="0" xfId="5" applyNumberFormat="1" applyFont="1" applyFill="1"/>
    <xf numFmtId="3" fontId="24" fillId="0" borderId="0" xfId="5" applyNumberFormat="1" applyFont="1" applyFill="1"/>
    <xf numFmtId="0" fontId="83" fillId="0" borderId="0" xfId="7" applyFont="1" applyFill="1"/>
    <xf numFmtId="165" fontId="103" fillId="0" borderId="0" xfId="1" applyFont="1" applyFill="1"/>
    <xf numFmtId="170" fontId="56" fillId="0" borderId="0" xfId="1" applyNumberFormat="1" applyFont="1" applyFill="1"/>
    <xf numFmtId="3" fontId="81" fillId="0" borderId="0" xfId="6" applyNumberFormat="1" applyFont="1" applyFill="1"/>
    <xf numFmtId="3" fontId="75" fillId="0" borderId="0" xfId="6" applyNumberFormat="1" applyFont="1" applyFill="1"/>
    <xf numFmtId="0" fontId="15" fillId="0" borderId="0" xfId="6" applyFont="1" applyFill="1"/>
    <xf numFmtId="0" fontId="80" fillId="0" borderId="0" xfId="6" applyFont="1" applyFill="1"/>
    <xf numFmtId="0" fontId="79" fillId="0" borderId="0" xfId="6" applyFont="1" applyFill="1"/>
    <xf numFmtId="0" fontId="78" fillId="0" borderId="0" xfId="6" applyFont="1" applyFill="1"/>
    <xf numFmtId="3" fontId="74" fillId="0" borderId="0" xfId="6" applyNumberFormat="1" applyFont="1" applyFill="1"/>
    <xf numFmtId="0" fontId="2" fillId="0" borderId="0" xfId="5" applyFill="1"/>
    <xf numFmtId="3" fontId="2" fillId="0" borderId="0" xfId="5" applyNumberFormat="1" applyFill="1"/>
    <xf numFmtId="3" fontId="3" fillId="0" borderId="0" xfId="5" applyNumberFormat="1" applyFont="1" applyFill="1"/>
    <xf numFmtId="0" fontId="5" fillId="0" borderId="0" xfId="5" applyFont="1" applyFill="1"/>
    <xf numFmtId="0" fontId="11" fillId="0" borderId="0" xfId="5" applyFont="1" applyFill="1"/>
    <xf numFmtId="3" fontId="53" fillId="0" borderId="0" xfId="6" applyNumberFormat="1" applyFont="1" applyFill="1"/>
    <xf numFmtId="17" fontId="38" fillId="0" borderId="0" xfId="5" applyNumberFormat="1" applyFont="1" applyFill="1" applyAlignment="1">
      <alignment horizontal="center"/>
    </xf>
    <xf numFmtId="0" fontId="8" fillId="0" borderId="0" xfId="5" applyFont="1" applyFill="1" applyAlignment="1">
      <alignment horizontal="center"/>
    </xf>
    <xf numFmtId="3" fontId="6" fillId="0" borderId="0" xfId="5" applyNumberFormat="1" applyFont="1" applyFill="1"/>
    <xf numFmtId="3" fontId="33" fillId="0" borderId="0" xfId="5" applyNumberFormat="1" applyFont="1" applyFill="1"/>
    <xf numFmtId="170" fontId="64" fillId="0" borderId="0" xfId="1" applyNumberFormat="1" applyFont="1" applyFill="1"/>
    <xf numFmtId="170" fontId="63" fillId="0" borderId="0" xfId="1" applyNumberFormat="1" applyFont="1" applyFill="1"/>
    <xf numFmtId="3" fontId="4" fillId="0" borderId="0" xfId="5" applyNumberFormat="1" applyFont="1" applyFill="1"/>
    <xf numFmtId="3" fontId="88" fillId="0" borderId="0" xfId="6" applyNumberFormat="1" applyFont="1" applyFill="1"/>
    <xf numFmtId="3" fontId="46" fillId="0" borderId="0" xfId="6" applyNumberFormat="1" applyFont="1" applyFill="1"/>
    <xf numFmtId="3" fontId="71" fillId="0" borderId="0" xfId="6" applyNumberFormat="1" applyFont="1" applyFill="1"/>
    <xf numFmtId="0" fontId="15" fillId="0" borderId="0" xfId="5" applyFont="1" applyFill="1" applyAlignment="1">
      <alignment horizontal="left" vertical="top"/>
    </xf>
    <xf numFmtId="3" fontId="93" fillId="0" borderId="0" xfId="6" applyNumberFormat="1" applyFont="1" applyFill="1"/>
    <xf numFmtId="165" fontId="56" fillId="0" borderId="0" xfId="6" applyNumberFormat="1" applyFont="1" applyFill="1"/>
    <xf numFmtId="170" fontId="56" fillId="0" borderId="0" xfId="6" applyNumberFormat="1" applyFont="1" applyFill="1"/>
    <xf numFmtId="0" fontId="15" fillId="0" borderId="0" xfId="5" applyFont="1" applyFill="1" applyAlignment="1">
      <alignment horizontal="left"/>
    </xf>
    <xf numFmtId="170" fontId="15" fillId="0" borderId="0" xfId="1" applyNumberFormat="1" applyFont="1" applyFill="1"/>
    <xf numFmtId="0" fontId="58" fillId="0" borderId="0" xfId="6" applyFont="1" applyFill="1"/>
    <xf numFmtId="170" fontId="43" fillId="0" borderId="0" xfId="1" applyNumberFormat="1" applyFill="1"/>
    <xf numFmtId="0" fontId="3" fillId="0" borderId="0" xfId="5" applyFont="1" applyFill="1" applyAlignment="1">
      <alignment horizontal="left"/>
    </xf>
    <xf numFmtId="4" fontId="43" fillId="0" borderId="0" xfId="6" applyNumberFormat="1" applyFill="1"/>
    <xf numFmtId="3" fontId="12" fillId="0" borderId="0" xfId="5" applyNumberFormat="1" applyFont="1" applyFill="1"/>
    <xf numFmtId="3" fontId="19" fillId="0" borderId="0" xfId="5" applyNumberFormat="1" applyFont="1" applyFill="1"/>
    <xf numFmtId="3" fontId="65" fillId="0" borderId="0" xfId="6" applyNumberFormat="1" applyFont="1" applyFill="1"/>
    <xf numFmtId="3" fontId="17" fillId="0" borderId="0" xfId="5" applyNumberFormat="1" applyFont="1" applyFill="1"/>
    <xf numFmtId="3" fontId="62" fillId="0" borderId="0" xfId="6" applyNumberFormat="1" applyFont="1" applyFill="1"/>
    <xf numFmtId="3" fontId="18" fillId="0" borderId="0" xfId="5" applyNumberFormat="1" applyFont="1" applyFill="1"/>
    <xf numFmtId="3" fontId="56" fillId="0" borderId="0" xfId="6" applyNumberFormat="1" applyFont="1" applyFill="1" applyBorder="1"/>
    <xf numFmtId="3" fontId="66" fillId="0" borderId="0" xfId="6" applyNumberFormat="1" applyFont="1" applyFill="1"/>
    <xf numFmtId="0" fontId="60" fillId="0" borderId="0" xfId="6" applyFont="1" applyFill="1" applyAlignment="1">
      <alignment horizontal="center"/>
    </xf>
    <xf numFmtId="0" fontId="61" fillId="0" borderId="0" xfId="6" applyFont="1" applyFill="1" applyAlignment="1">
      <alignment horizontal="center"/>
    </xf>
    <xf numFmtId="0" fontId="61" fillId="0" borderId="0" xfId="6" applyFont="1" applyFill="1"/>
    <xf numFmtId="166" fontId="57" fillId="0" borderId="0" xfId="6" applyNumberFormat="1" applyFont="1" applyFill="1"/>
    <xf numFmtId="166" fontId="56" fillId="0" borderId="0" xfId="6" applyNumberFormat="1" applyFont="1" applyFill="1"/>
    <xf numFmtId="166" fontId="59" fillId="0" borderId="0" xfId="3" applyNumberFormat="1" applyFont="1" applyFill="1" applyBorder="1"/>
    <xf numFmtId="0" fontId="3" fillId="0" borderId="0" xfId="5" applyFont="1" applyFill="1" applyAlignment="1">
      <alignment horizontal="justify"/>
    </xf>
    <xf numFmtId="0" fontId="14" fillId="0" borderId="0" xfId="5" applyFont="1" applyFill="1"/>
    <xf numFmtId="0" fontId="45" fillId="0" borderId="0" xfId="6" applyFont="1" applyFill="1"/>
    <xf numFmtId="0" fontId="16" fillId="2" borderId="0" xfId="5" applyFont="1" applyFill="1"/>
    <xf numFmtId="166" fontId="43" fillId="0" borderId="0" xfId="6" applyNumberFormat="1" applyFill="1"/>
    <xf numFmtId="0" fontId="7" fillId="0" borderId="0" xfId="5" applyFont="1" applyFill="1" applyAlignment="1">
      <alignment horizontal="right"/>
    </xf>
    <xf numFmtId="3" fontId="10" fillId="0" borderId="0" xfId="5" applyNumberFormat="1" applyFont="1" applyFill="1" applyAlignment="1">
      <alignment horizontal="right"/>
    </xf>
    <xf numFmtId="0" fontId="7" fillId="0" borderId="0" xfId="5" applyFont="1" applyFill="1" applyAlignment="1">
      <alignment horizontal="center"/>
    </xf>
    <xf numFmtId="3" fontId="94" fillId="0" borderId="0" xfId="6" applyNumberFormat="1" applyFont="1"/>
    <xf numFmtId="14" fontId="36" fillId="0" borderId="0" xfId="5" applyNumberFormat="1" applyFont="1" applyAlignment="1">
      <alignment horizontal="center"/>
    </xf>
    <xf numFmtId="37" fontId="43" fillId="0" borderId="0" xfId="4" applyNumberFormat="1" applyFont="1" applyBorder="1" applyAlignment="1">
      <alignment horizontal="center"/>
    </xf>
    <xf numFmtId="37" fontId="52" fillId="0" borderId="0" xfId="4" applyNumberFormat="1" applyFont="1" applyBorder="1" applyAlignment="1">
      <alignment horizontal="center"/>
    </xf>
    <xf numFmtId="166" fontId="43" fillId="0" borderId="0" xfId="4" applyNumberFormat="1" applyFont="1" applyBorder="1" applyAlignment="1">
      <alignment horizontal="center"/>
    </xf>
    <xf numFmtId="1" fontId="43" fillId="0" borderId="0" xfId="4" applyNumberFormat="1" applyFont="1" applyBorder="1" applyAlignment="1">
      <alignment horizontal="center"/>
    </xf>
    <xf numFmtId="37" fontId="43" fillId="0" borderId="0" xfId="4" applyNumberFormat="1" applyFont="1" applyAlignment="1">
      <alignment horizontal="center"/>
    </xf>
    <xf numFmtId="166" fontId="52" fillId="0" borderId="0" xfId="4" applyNumberFormat="1" applyFont="1" applyBorder="1" applyAlignment="1">
      <alignment horizontal="center"/>
    </xf>
    <xf numFmtId="43" fontId="43" fillId="0" borderId="0" xfId="6" applyNumberFormat="1" applyFont="1"/>
    <xf numFmtId="37" fontId="52" fillId="0" borderId="0" xfId="4" applyNumberFormat="1" applyFont="1"/>
    <xf numFmtId="3" fontId="103" fillId="0" borderId="0" xfId="6" applyNumberFormat="1" applyFont="1" applyFill="1"/>
    <xf numFmtId="4" fontId="104" fillId="0" borderId="0" xfId="0" applyNumberFormat="1" applyFont="1"/>
    <xf numFmtId="170" fontId="56" fillId="0" borderId="0" xfId="2" applyNumberFormat="1" applyFont="1" applyFill="1"/>
    <xf numFmtId="3" fontId="2" fillId="0" borderId="0" xfId="5" applyNumberFormat="1" applyFont="1"/>
    <xf numFmtId="3" fontId="2" fillId="0" borderId="0" xfId="5" applyNumberFormat="1" applyFont="1" applyFill="1"/>
    <xf numFmtId="3" fontId="7" fillId="3" borderId="0" xfId="5" applyNumberFormat="1" applyFont="1" applyFill="1" applyAlignment="1">
      <alignment horizontal="right"/>
    </xf>
    <xf numFmtId="3" fontId="46" fillId="3" borderId="0" xfId="6" applyNumberFormat="1" applyFont="1" applyFill="1"/>
    <xf numFmtId="3" fontId="46" fillId="3" borderId="0" xfId="6" applyNumberFormat="1" applyFont="1" applyFill="1" applyAlignment="1">
      <alignment horizontal="right"/>
    </xf>
    <xf numFmtId="0" fontId="43" fillId="3" borderId="0" xfId="6" applyFont="1" applyFill="1"/>
    <xf numFmtId="3" fontId="98" fillId="3" borderId="0" xfId="6" applyNumberFormat="1" applyFont="1" applyFill="1" applyAlignment="1">
      <alignment horizontal="right"/>
    </xf>
    <xf numFmtId="3" fontId="30" fillId="3" borderId="0" xfId="5" applyNumberFormat="1" applyFont="1" applyFill="1" applyAlignment="1">
      <alignment horizontal="right"/>
    </xf>
    <xf numFmtId="3" fontId="57" fillId="3" borderId="0" xfId="6" applyNumberFormat="1" applyFont="1" applyFill="1"/>
    <xf numFmtId="3" fontId="61" fillId="3" borderId="0" xfId="6" applyNumberFormat="1" applyFont="1" applyFill="1"/>
    <xf numFmtId="3" fontId="87" fillId="3" borderId="0" xfId="6" applyNumberFormat="1" applyFont="1" applyFill="1"/>
    <xf numFmtId="3" fontId="56" fillId="3" borderId="0" xfId="6" applyNumberFormat="1" applyFont="1" applyFill="1" applyAlignment="1">
      <alignment horizontal="right"/>
    </xf>
    <xf numFmtId="3" fontId="56" fillId="3" borderId="0" xfId="6" applyNumberFormat="1" applyFont="1" applyFill="1"/>
    <xf numFmtId="4" fontId="60" fillId="3" borderId="0" xfId="6" applyNumberFormat="1" applyFont="1" applyFill="1"/>
    <xf numFmtId="3" fontId="64" fillId="3" borderId="0" xfId="6" applyNumberFormat="1" applyFont="1" applyFill="1"/>
    <xf numFmtId="165" fontId="56" fillId="3" borderId="0" xfId="1" applyFont="1" applyFill="1"/>
    <xf numFmtId="3" fontId="32" fillId="3" borderId="0" xfId="5" applyNumberFormat="1" applyFont="1" applyFill="1"/>
    <xf numFmtId="3" fontId="60" fillId="0" borderId="0" xfId="6" applyNumberFormat="1" applyFont="1" applyFill="1" applyAlignment="1">
      <alignment horizontal="center"/>
    </xf>
    <xf numFmtId="0" fontId="53" fillId="0" borderId="0" xfId="6" applyFont="1" applyAlignment="1">
      <alignment horizontal="center"/>
    </xf>
  </cellXfs>
  <cellStyles count="11">
    <cellStyle name="Comma" xfId="1" builtinId="3"/>
    <cellStyle name="Comma 2" xfId="2"/>
    <cellStyle name="Comma 2 2" xfId="3"/>
    <cellStyle name="Comma 4" xfId="4"/>
    <cellStyle name="Normal" xfId="0" builtinId="0"/>
    <cellStyle name="Normal 2" xfId="5"/>
    <cellStyle name="Normal 3" xfId="6"/>
    <cellStyle name="Normal 4" xfId="7"/>
    <cellStyle name="Normal 5" xfId="8"/>
    <cellStyle name="Normal 6" xfId="9"/>
    <cellStyle name="Normal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518160</xdr:colOff>
      <xdr:row>40</xdr:row>
      <xdr:rowOff>83820</xdr:rowOff>
    </xdr:from>
    <xdr:to>
      <xdr:col>0</xdr:col>
      <xdr:colOff>1798320</xdr:colOff>
      <xdr:row>43</xdr:row>
      <xdr:rowOff>114300</xdr:rowOff>
    </xdr:to>
    <xdr:pic>
      <xdr:nvPicPr>
        <xdr:cNvPr id="1994" name="Picture 2" descr="E:\Global Spectrum Plc\Director's Appointment\Clement's Signature.png">
          <a:extLst>
            <a:ext uri="{FF2B5EF4-FFF2-40B4-BE49-F238E27FC236}">
              <a16:creationId xmlns:a16="http://schemas.microsoft.com/office/drawing/2014/main" xmlns="" id="{96887A80-6E97-40B4-A36D-71B7ED66F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8183880"/>
          <a:ext cx="128016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106680</xdr:colOff>
      <xdr:row>35</xdr:row>
      <xdr:rowOff>144780</xdr:rowOff>
    </xdr:from>
    <xdr:to>
      <xdr:col>0</xdr:col>
      <xdr:colOff>1417320</xdr:colOff>
      <xdr:row>38</xdr:row>
      <xdr:rowOff>38100</xdr:rowOff>
    </xdr:to>
    <xdr:pic>
      <xdr:nvPicPr>
        <xdr:cNvPr id="1995" name="Picture 3">
          <a:extLst>
            <a:ext uri="{FF2B5EF4-FFF2-40B4-BE49-F238E27FC236}">
              <a16:creationId xmlns:a16="http://schemas.microsoft.com/office/drawing/2014/main" xmlns="" id="{05F2AA0A-F66A-46EB-B9FB-A0095315A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7101840"/>
          <a:ext cx="13106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226218</xdr:colOff>
      <xdr:row>44</xdr:row>
      <xdr:rowOff>190501</xdr:rowOff>
    </xdr:from>
    <xdr:to>
      <xdr:col>1</xdr:col>
      <xdr:colOff>404811</xdr:colOff>
      <xdr:row>48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218" y="9286876"/>
          <a:ext cx="2345531" cy="5595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7%20Accounts\February\TANZILA%20CASH%20BOOK%20FEB%20Adjus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lash\Q2%202022%20REPORT\FinancialStatementSummary%20Q2%202022%20Final%20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mbrey\Desktop\GS\accounts\Copy%20of%20GLOBAL%20SPECTRUM%20ENERGY%20SERVICES%20PLC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"/>
      <sheetName val="RECEIPT"/>
      <sheetName val="Journals &amp; Trial Balance (2)"/>
      <sheetName val="P&amp;L (2)"/>
      <sheetName val="Balance Sheet (2)"/>
      <sheetName val="EXPENSES LEADSHEET"/>
      <sheetName val="FURTHER BREAKDOWN OF EXPENSES"/>
    </sheetNames>
    <sheetDataSet>
      <sheetData sheetId="0" refreshError="1"/>
      <sheetData sheetId="1">
        <row r="1">
          <cell r="C1" t="str">
            <v>TANZILA PETROLUEM COMPANY LIMITED</v>
          </cell>
        </row>
        <row r="2">
          <cell r="C2" t="str">
            <v xml:space="preserve">MAIN CASHBOOK  -  RECEIPTS FOR THE MONYH OF </v>
          </cell>
          <cell r="G2" t="str">
            <v>FEBRUARY</v>
          </cell>
          <cell r="H2">
            <v>2007</v>
          </cell>
          <cell r="AE2" t="str">
            <v>ADD TO THE ANALYSIS LIST</v>
          </cell>
        </row>
        <row r="3">
          <cell r="F3" t="str">
            <v>CHEQUE No.</v>
          </cell>
        </row>
        <row r="4">
          <cell r="B4" t="str">
            <v>DATE</v>
          </cell>
          <cell r="C4" t="str">
            <v>PARTICULARS</v>
          </cell>
          <cell r="D4" t="str">
            <v>NARATION</v>
          </cell>
          <cell r="E4" t="str">
            <v>NARATION</v>
          </cell>
          <cell r="G4" t="str">
            <v>TELLER No.</v>
          </cell>
          <cell r="H4" t="str">
            <v>VOUCHER/RECIEPT No.</v>
          </cell>
          <cell r="I4" t="str">
            <v>CASH</v>
          </cell>
          <cell r="J4" t="str">
            <v>Zenith Bank Plc</v>
          </cell>
          <cell r="K4" t="str">
            <v>Intercontinental Bank</v>
          </cell>
          <cell r="L4" t="str">
            <v>Haliyan/ZIB</v>
          </cell>
          <cell r="M4" t="str">
            <v>Access Bank Plc</v>
          </cell>
          <cell r="N4" t="str">
            <v>Ecobank</v>
          </cell>
          <cell r="O4" t="str">
            <v>Oceanic Bank</v>
          </cell>
          <cell r="P4" t="str">
            <v>GTBank Plc</v>
          </cell>
          <cell r="Q4" t="str">
            <v>Al-Kahf Zenith A/c</v>
          </cell>
          <cell r="R4" t="str">
            <v>UNITY BANK</v>
          </cell>
          <cell r="S4" t="str">
            <v>IBTC Bank Plc</v>
          </cell>
          <cell r="T4" t="str">
            <v>Diamond Bank</v>
          </cell>
          <cell r="U4" t="str">
            <v>SPRING BANK</v>
          </cell>
          <cell r="V4" t="str">
            <v>FIRST BANK</v>
          </cell>
          <cell r="W4" t="str">
            <v>Oceanic Pearl</v>
          </cell>
          <cell r="X4" t="str">
            <v>Alkahf Oceanic</v>
          </cell>
          <cell r="Y4" t="str">
            <v>Wema</v>
          </cell>
          <cell r="Z4" t="str">
            <v>StdChrtdBank</v>
          </cell>
          <cell r="AA4" t="str">
            <v>Fidelity</v>
          </cell>
          <cell r="AB4" t="str">
            <v>First-InlanBank</v>
          </cell>
          <cell r="AC4" t="str">
            <v>Ecobank A/c 2</v>
          </cell>
          <cell r="AD4" t="str">
            <v>Empty 6</v>
          </cell>
          <cell r="AE4" t="str">
            <v>ANALYSIS COLUMN</v>
          </cell>
        </row>
        <row r="5">
          <cell r="B5" t="str">
            <v>Openning Balance</v>
          </cell>
          <cell r="I5">
            <v>217610</v>
          </cell>
          <cell r="J5">
            <v>-834922246.63999939</v>
          </cell>
          <cell r="K5">
            <v>-143516013.59</v>
          </cell>
          <cell r="L5">
            <v>-39500000</v>
          </cell>
          <cell r="M5">
            <v>-1972551.6000001431</v>
          </cell>
          <cell r="N5">
            <v>-13317887.60999997</v>
          </cell>
          <cell r="O5">
            <v>-169038720.66</v>
          </cell>
          <cell r="P5">
            <v>-181683718.77000004</v>
          </cell>
          <cell r="Q5">
            <v>-81426980.030000001</v>
          </cell>
          <cell r="R5">
            <v>0</v>
          </cell>
          <cell r="S5">
            <v>-630000</v>
          </cell>
          <cell r="T5">
            <v>90077590.710000068</v>
          </cell>
          <cell r="U5">
            <v>-22114703.77</v>
          </cell>
          <cell r="V5">
            <v>1817314.0599999959</v>
          </cell>
          <cell r="W5">
            <v>-550949.31000000006</v>
          </cell>
          <cell r="X5">
            <v>158976000</v>
          </cell>
          <cell r="Y5">
            <v>-53093496.029999994</v>
          </cell>
          <cell r="Z5">
            <v>2992293.7699999996</v>
          </cell>
          <cell r="AA5">
            <v>-389314708.34000009</v>
          </cell>
          <cell r="AB5">
            <v>-50058515.75</v>
          </cell>
          <cell r="HX5" t="str">
            <v>BACK TO THE CASHBOOK</v>
          </cell>
        </row>
        <row r="6">
          <cell r="B6" t="str">
            <v>Closing Balance</v>
          </cell>
          <cell r="I6">
            <v>775386</v>
          </cell>
          <cell r="J6">
            <v>-1205935832.5299993</v>
          </cell>
          <cell r="K6">
            <v>700882044.19000006</v>
          </cell>
          <cell r="L6">
            <v>-24500000</v>
          </cell>
          <cell r="M6">
            <v>-580785715.93000007</v>
          </cell>
          <cell r="N6">
            <v>-156514787.4799999</v>
          </cell>
          <cell r="O6">
            <v>-169999736.66</v>
          </cell>
          <cell r="P6">
            <v>-88945872.050000042</v>
          </cell>
          <cell r="Q6">
            <v>-81226980.030000001</v>
          </cell>
          <cell r="R6">
            <v>0</v>
          </cell>
          <cell r="S6">
            <v>-630000</v>
          </cell>
          <cell r="T6">
            <v>89891396.99000001</v>
          </cell>
          <cell r="U6">
            <v>-22114703.77</v>
          </cell>
          <cell r="V6">
            <v>1724290.3299999959</v>
          </cell>
          <cell r="W6">
            <v>-550949.31000000006</v>
          </cell>
          <cell r="X6">
            <v>23821600</v>
          </cell>
          <cell r="Y6">
            <v>-70097441.919999987</v>
          </cell>
          <cell r="Z6">
            <v>2092293.7699999996</v>
          </cell>
          <cell r="AA6">
            <v>-334666363.81000012</v>
          </cell>
          <cell r="AB6">
            <v>-50058515.75</v>
          </cell>
          <cell r="AC6">
            <v>0</v>
          </cell>
          <cell r="AD6">
            <v>0</v>
          </cell>
          <cell r="AE6">
            <v>35000000</v>
          </cell>
          <cell r="AF6">
            <v>35000000</v>
          </cell>
        </row>
        <row r="7">
          <cell r="B7">
            <v>39114</v>
          </cell>
          <cell r="C7" t="str">
            <v>Portable Oil</v>
          </cell>
          <cell r="E7" t="str">
            <v>Sales of PMS</v>
          </cell>
          <cell r="F7">
            <v>1574134</v>
          </cell>
        </row>
        <row r="8">
          <cell r="B8">
            <v>39114</v>
          </cell>
          <cell r="C8" t="str">
            <v>Saiplast</v>
          </cell>
          <cell r="E8" t="str">
            <v>Payment for AGO/DPK/</v>
          </cell>
          <cell r="F8">
            <v>42772</v>
          </cell>
          <cell r="G8">
            <v>8830714</v>
          </cell>
        </row>
        <row r="9">
          <cell r="B9">
            <v>39114</v>
          </cell>
          <cell r="C9" t="str">
            <v>CFM</v>
          </cell>
          <cell r="E9" t="str">
            <v>Sales of AGO</v>
          </cell>
          <cell r="F9">
            <v>12800</v>
          </cell>
          <cell r="G9">
            <v>781598</v>
          </cell>
        </row>
        <row r="10">
          <cell r="B10">
            <v>39115</v>
          </cell>
          <cell r="C10" t="str">
            <v>Total Nig Plc</v>
          </cell>
          <cell r="E10" t="str">
            <v>Sales of PMS</v>
          </cell>
          <cell r="F10">
            <v>11654</v>
          </cell>
          <cell r="G10">
            <v>781599</v>
          </cell>
        </row>
        <row r="11">
          <cell r="B11">
            <v>39118</v>
          </cell>
          <cell r="C11" t="str">
            <v>Katchako</v>
          </cell>
          <cell r="E11" t="str">
            <v>B/c pymt on pms</v>
          </cell>
        </row>
        <row r="12">
          <cell r="B12">
            <v>39118</v>
          </cell>
          <cell r="C12" t="str">
            <v>Fund Transfer</v>
          </cell>
          <cell r="E12" t="str">
            <v>From T/Access to T/ZIB</v>
          </cell>
          <cell r="F12">
            <v>155</v>
          </cell>
          <cell r="G12">
            <v>781600</v>
          </cell>
          <cell r="H12">
            <v>13788</v>
          </cell>
        </row>
        <row r="13">
          <cell r="B13">
            <v>39118</v>
          </cell>
          <cell r="C13" t="str">
            <v>Fund Transfer</v>
          </cell>
          <cell r="E13" t="str">
            <v>From T/ICB to T/ZIB</v>
          </cell>
          <cell r="F13">
            <v>120</v>
          </cell>
          <cell r="G13">
            <v>781600</v>
          </cell>
          <cell r="H13">
            <v>13789</v>
          </cell>
        </row>
        <row r="14">
          <cell r="B14">
            <v>39118</v>
          </cell>
          <cell r="C14" t="str">
            <v>Princess</v>
          </cell>
          <cell r="E14" t="str">
            <v>Sales of AGO</v>
          </cell>
          <cell r="G14">
            <v>3823256</v>
          </cell>
        </row>
        <row r="15">
          <cell r="B15">
            <v>39118</v>
          </cell>
          <cell r="C15" t="str">
            <v>Oando Nig Plc</v>
          </cell>
          <cell r="E15" t="str">
            <v>Sales of DPK</v>
          </cell>
          <cell r="F15">
            <v>5144535</v>
          </cell>
          <cell r="G15">
            <v>3823243</v>
          </cell>
        </row>
        <row r="16">
          <cell r="B16">
            <v>39119</v>
          </cell>
          <cell r="C16" t="str">
            <v>Isiaka</v>
          </cell>
          <cell r="E16" t="str">
            <v>Imprest</v>
          </cell>
          <cell r="F16">
            <v>1054</v>
          </cell>
          <cell r="H16">
            <v>13806</v>
          </cell>
        </row>
        <row r="17">
          <cell r="B17">
            <v>39120</v>
          </cell>
          <cell r="C17" t="str">
            <v>Fund Transfer</v>
          </cell>
          <cell r="E17" t="str">
            <v>From T/ZIB to T/Access</v>
          </cell>
          <cell r="F17">
            <v>13267</v>
          </cell>
          <cell r="G17">
            <v>3823033</v>
          </cell>
          <cell r="H17">
            <v>13822</v>
          </cell>
        </row>
        <row r="18">
          <cell r="B18">
            <v>39120</v>
          </cell>
          <cell r="C18" t="str">
            <v>Fund Transfer</v>
          </cell>
          <cell r="E18" t="str">
            <v>From T/ZIB to T/ICB</v>
          </cell>
          <cell r="F18">
            <v>13266</v>
          </cell>
          <cell r="G18">
            <v>223911</v>
          </cell>
          <cell r="H18">
            <v>13824</v>
          </cell>
        </row>
        <row r="19">
          <cell r="B19">
            <v>39120</v>
          </cell>
          <cell r="C19" t="str">
            <v>Fund Transfer</v>
          </cell>
          <cell r="E19" t="str">
            <v>From T/ZIB to T/Access</v>
          </cell>
          <cell r="F19">
            <v>13269</v>
          </cell>
          <cell r="G19">
            <v>3823033</v>
          </cell>
          <cell r="H19">
            <v>13825</v>
          </cell>
        </row>
        <row r="20">
          <cell r="B20">
            <v>39120</v>
          </cell>
          <cell r="C20" t="str">
            <v>Fund Transfer</v>
          </cell>
          <cell r="E20" t="str">
            <v>From T/ICB to T/EcoBank</v>
          </cell>
          <cell r="F20">
            <v>124</v>
          </cell>
          <cell r="G20">
            <v>2744504</v>
          </cell>
          <cell r="H20">
            <v>13827</v>
          </cell>
        </row>
        <row r="21">
          <cell r="B21">
            <v>39120</v>
          </cell>
          <cell r="C21" t="str">
            <v>Isiaka</v>
          </cell>
          <cell r="E21" t="str">
            <v>Imprest</v>
          </cell>
          <cell r="F21">
            <v>75</v>
          </cell>
          <cell r="H21">
            <v>13830</v>
          </cell>
        </row>
        <row r="22">
          <cell r="B22">
            <v>39121</v>
          </cell>
          <cell r="C22" t="str">
            <v>Fund Transfer</v>
          </cell>
          <cell r="E22" t="str">
            <v>from T/EcoBank to T/GTB</v>
          </cell>
          <cell r="F22">
            <v>13</v>
          </cell>
          <cell r="G22">
            <v>1543968</v>
          </cell>
          <cell r="H22">
            <v>13838</v>
          </cell>
        </row>
        <row r="23">
          <cell r="B23">
            <v>39121</v>
          </cell>
          <cell r="C23" t="str">
            <v>AbdurRahman</v>
          </cell>
          <cell r="E23" t="str">
            <v>Imprest</v>
          </cell>
          <cell r="F23">
            <v>146</v>
          </cell>
          <cell r="H23">
            <v>13842</v>
          </cell>
        </row>
        <row r="24">
          <cell r="B24">
            <v>39121</v>
          </cell>
          <cell r="C24" t="str">
            <v>Fund Transfer</v>
          </cell>
          <cell r="E24" t="str">
            <v>From T/ICB to T/ZIB</v>
          </cell>
          <cell r="F24">
            <v>126</v>
          </cell>
          <cell r="G24">
            <v>125531</v>
          </cell>
          <cell r="H24">
            <v>13863</v>
          </cell>
        </row>
        <row r="25">
          <cell r="B25">
            <v>39121</v>
          </cell>
          <cell r="C25" t="str">
            <v>Fund Transfer</v>
          </cell>
          <cell r="E25" t="str">
            <v>From T/Access to T/ZIB</v>
          </cell>
          <cell r="F25">
            <v>157</v>
          </cell>
          <cell r="G25">
            <v>135541</v>
          </cell>
          <cell r="H25">
            <v>13864</v>
          </cell>
        </row>
        <row r="26">
          <cell r="B26">
            <v>39121</v>
          </cell>
          <cell r="C26" t="str">
            <v>Joy B&amp;B Ventures</v>
          </cell>
          <cell r="E26" t="str">
            <v>Sales of AGO</v>
          </cell>
          <cell r="F26">
            <v>9365212</v>
          </cell>
          <cell r="G26">
            <v>3823919</v>
          </cell>
        </row>
        <row r="27">
          <cell r="B27">
            <v>39121</v>
          </cell>
          <cell r="C27" t="str">
            <v>Flour Mills</v>
          </cell>
          <cell r="E27" t="str">
            <v>Sales of AGO (Alh's Acct)</v>
          </cell>
          <cell r="F27">
            <v>19757</v>
          </cell>
          <cell r="G27">
            <v>125357</v>
          </cell>
        </row>
        <row r="28">
          <cell r="B28">
            <v>39125</v>
          </cell>
          <cell r="C28" t="str">
            <v>Fund Transfer</v>
          </cell>
          <cell r="E28" t="str">
            <v>From T/Access to T/ZIB</v>
          </cell>
          <cell r="F28">
            <v>160</v>
          </cell>
          <cell r="G28">
            <v>101664</v>
          </cell>
          <cell r="H28">
            <v>13894</v>
          </cell>
        </row>
        <row r="29">
          <cell r="B29">
            <v>39125</v>
          </cell>
          <cell r="C29" t="str">
            <v>Fund Transfer</v>
          </cell>
          <cell r="E29" t="str">
            <v>From T/ICB to T/ZIB</v>
          </cell>
          <cell r="F29">
            <v>128</v>
          </cell>
          <cell r="G29">
            <v>101664</v>
          </cell>
          <cell r="H29">
            <v>13897</v>
          </cell>
        </row>
        <row r="30">
          <cell r="B30">
            <v>39125</v>
          </cell>
          <cell r="C30" t="str">
            <v>Fund Transfer</v>
          </cell>
          <cell r="E30" t="str">
            <v>From T/ZIB to T/ICB</v>
          </cell>
          <cell r="F30">
            <v>13344</v>
          </cell>
          <cell r="G30">
            <v>169023</v>
          </cell>
          <cell r="H30">
            <v>13898</v>
          </cell>
        </row>
        <row r="31">
          <cell r="B31">
            <v>39125</v>
          </cell>
          <cell r="C31" t="str">
            <v xml:space="preserve">Tanzila  </v>
          </cell>
          <cell r="E31" t="str">
            <v>Reciept of loans</v>
          </cell>
          <cell r="F31">
            <v>158</v>
          </cell>
          <cell r="G31">
            <v>404207</v>
          </cell>
          <cell r="H31">
            <v>13907</v>
          </cell>
        </row>
        <row r="32">
          <cell r="B32">
            <v>39125</v>
          </cell>
          <cell r="C32" t="str">
            <v>Isiaka</v>
          </cell>
          <cell r="E32" t="str">
            <v>Imprest</v>
          </cell>
          <cell r="F32">
            <v>1058</v>
          </cell>
          <cell r="H32">
            <v>13908</v>
          </cell>
        </row>
        <row r="33">
          <cell r="B33">
            <v>39125</v>
          </cell>
          <cell r="C33" t="str">
            <v>Fund Transfer</v>
          </cell>
          <cell r="E33" t="str">
            <v>From T/ZIB to T/Access</v>
          </cell>
          <cell r="F33">
            <v>13374</v>
          </cell>
          <cell r="G33">
            <v>3830099</v>
          </cell>
          <cell r="H33">
            <v>13918</v>
          </cell>
        </row>
        <row r="34">
          <cell r="B34">
            <v>39125</v>
          </cell>
          <cell r="C34" t="str">
            <v>Fund Transfer</v>
          </cell>
          <cell r="E34" t="str">
            <v>From T/ZIB to T/Access</v>
          </cell>
          <cell r="F34">
            <v>13376</v>
          </cell>
          <cell r="G34">
            <v>4035986</v>
          </cell>
          <cell r="H34">
            <v>13910</v>
          </cell>
        </row>
        <row r="35">
          <cell r="B35">
            <v>39125</v>
          </cell>
          <cell r="C35" t="str">
            <v>Fund Transfer</v>
          </cell>
          <cell r="E35" t="str">
            <v>From T/ZIB to T/Access</v>
          </cell>
          <cell r="F35">
            <v>13375</v>
          </cell>
          <cell r="G35">
            <v>4035986</v>
          </cell>
          <cell r="H35">
            <v>13911</v>
          </cell>
        </row>
        <row r="36">
          <cell r="B36">
            <v>39126</v>
          </cell>
          <cell r="C36" t="str">
            <v>Fund Transfer</v>
          </cell>
          <cell r="E36" t="str">
            <v>From Cash to Al-Kahf/ZIB</v>
          </cell>
          <cell r="G36">
            <v>89636</v>
          </cell>
          <cell r="H36">
            <v>13923</v>
          </cell>
        </row>
        <row r="37">
          <cell r="B37">
            <v>39126</v>
          </cell>
          <cell r="C37" t="str">
            <v>Basir A Lawan</v>
          </cell>
          <cell r="E37" t="str">
            <v>B/c pymt on pms</v>
          </cell>
        </row>
        <row r="38">
          <cell r="B38">
            <v>39126</v>
          </cell>
          <cell r="C38" t="str">
            <v>Saiplast</v>
          </cell>
          <cell r="E38" t="str">
            <v>Sales of AGO</v>
          </cell>
          <cell r="F38">
            <v>43024</v>
          </cell>
        </row>
        <row r="39">
          <cell r="B39">
            <v>39126</v>
          </cell>
          <cell r="C39" t="str">
            <v>Kogora&amp;Babura</v>
          </cell>
          <cell r="E39" t="str">
            <v>Sales of PMS</v>
          </cell>
          <cell r="G39">
            <v>6999493</v>
          </cell>
        </row>
        <row r="40">
          <cell r="B40">
            <v>39126</v>
          </cell>
          <cell r="C40" t="str">
            <v>Isah A Sahairu</v>
          </cell>
          <cell r="E40" t="str">
            <v>Sales of PMS</v>
          </cell>
          <cell r="G40">
            <v>6999254</v>
          </cell>
        </row>
        <row r="41">
          <cell r="B41">
            <v>39126</v>
          </cell>
          <cell r="C41" t="str">
            <v>Haliyan Pet Co Ltd</v>
          </cell>
          <cell r="E41" t="str">
            <v>Loan refund</v>
          </cell>
          <cell r="F41">
            <v>13442</v>
          </cell>
          <cell r="G41">
            <v>87309</v>
          </cell>
          <cell r="H41">
            <v>13946</v>
          </cell>
        </row>
        <row r="42">
          <cell r="B42">
            <v>39126</v>
          </cell>
          <cell r="C42" t="str">
            <v>Haliyan Pet Co Ltd</v>
          </cell>
          <cell r="E42" t="str">
            <v>Loan given-out</v>
          </cell>
          <cell r="F42">
            <v>179</v>
          </cell>
          <cell r="G42">
            <v>87309</v>
          </cell>
          <cell r="H42">
            <v>13947</v>
          </cell>
        </row>
        <row r="43">
          <cell r="B43">
            <v>39127</v>
          </cell>
          <cell r="C43" t="str">
            <v>Fund Transfer</v>
          </cell>
          <cell r="E43" t="str">
            <v>From Cash to T/OCB</v>
          </cell>
          <cell r="G43">
            <v>7096571</v>
          </cell>
          <cell r="H43">
            <v>13968</v>
          </cell>
        </row>
        <row r="44">
          <cell r="B44">
            <v>39127</v>
          </cell>
          <cell r="C44" t="str">
            <v>Isiaka</v>
          </cell>
          <cell r="E44" t="str">
            <v>Imprest</v>
          </cell>
          <cell r="F44">
            <v>76</v>
          </cell>
          <cell r="H44">
            <v>13975</v>
          </cell>
        </row>
        <row r="45">
          <cell r="B45">
            <v>39127</v>
          </cell>
          <cell r="C45" t="str">
            <v>Fund Transfer</v>
          </cell>
          <cell r="E45" t="str">
            <v>From T/ZIB to T/Access</v>
          </cell>
          <cell r="F45">
            <v>13461</v>
          </cell>
          <cell r="G45">
            <v>4035563</v>
          </cell>
          <cell r="H45">
            <v>13976</v>
          </cell>
        </row>
        <row r="46">
          <cell r="B46">
            <v>39127</v>
          </cell>
          <cell r="C46" t="str">
            <v>Fund Transfer</v>
          </cell>
          <cell r="E46" t="str">
            <v>From T/ZIB to T/ICB</v>
          </cell>
          <cell r="F46">
            <v>13460</v>
          </cell>
          <cell r="G46">
            <v>249810</v>
          </cell>
          <cell r="H46">
            <v>13977</v>
          </cell>
        </row>
        <row r="47">
          <cell r="B47">
            <v>39127</v>
          </cell>
          <cell r="C47" t="str">
            <v>DFM</v>
          </cell>
          <cell r="E47" t="str">
            <v>Sales of AGO</v>
          </cell>
          <cell r="F47">
            <v>252</v>
          </cell>
          <cell r="G47">
            <v>249815</v>
          </cell>
        </row>
        <row r="48">
          <cell r="B48">
            <v>39127</v>
          </cell>
          <cell r="C48" t="str">
            <v>Isiaka</v>
          </cell>
          <cell r="E48" t="str">
            <v>Imprest</v>
          </cell>
          <cell r="F48">
            <v>2</v>
          </cell>
          <cell r="H48">
            <v>13978</v>
          </cell>
        </row>
        <row r="49">
          <cell r="B49">
            <v>39128</v>
          </cell>
          <cell r="C49" t="str">
            <v>Isiaka</v>
          </cell>
          <cell r="E49" t="str">
            <v>Imprest</v>
          </cell>
          <cell r="F49">
            <v>1065</v>
          </cell>
          <cell r="H49">
            <v>13982</v>
          </cell>
        </row>
        <row r="50">
          <cell r="B50">
            <v>39128</v>
          </cell>
          <cell r="C50" t="str">
            <v>BB Int'l Ltd</v>
          </cell>
          <cell r="E50" t="str">
            <v>Loan Payment</v>
          </cell>
          <cell r="F50">
            <v>202</v>
          </cell>
          <cell r="H50">
            <v>14001</v>
          </cell>
        </row>
        <row r="51">
          <cell r="B51">
            <v>39129</v>
          </cell>
          <cell r="C51" t="str">
            <v>Fund Transfer</v>
          </cell>
          <cell r="E51" t="str">
            <v>From T/Access to T/ZIB</v>
          </cell>
          <cell r="F51">
            <v>164</v>
          </cell>
          <cell r="G51">
            <v>69135</v>
          </cell>
          <cell r="H51">
            <v>14018</v>
          </cell>
        </row>
        <row r="52">
          <cell r="B52">
            <v>39129</v>
          </cell>
          <cell r="C52" t="str">
            <v>Fund Transfer</v>
          </cell>
          <cell r="E52" t="str">
            <v>From T/ICB to T/ZIB</v>
          </cell>
          <cell r="F52">
            <v>130</v>
          </cell>
          <cell r="G52">
            <v>69135</v>
          </cell>
          <cell r="H52">
            <v>14019</v>
          </cell>
        </row>
        <row r="53">
          <cell r="B53">
            <v>39129</v>
          </cell>
          <cell r="C53" t="str">
            <v>Fund Transfer</v>
          </cell>
          <cell r="E53" t="str">
            <v>From T/ZIB to T/GTB</v>
          </cell>
          <cell r="F53">
            <v>13511</v>
          </cell>
          <cell r="G53">
            <v>1543525</v>
          </cell>
          <cell r="H53">
            <v>14022</v>
          </cell>
        </row>
        <row r="54">
          <cell r="B54">
            <v>39129</v>
          </cell>
          <cell r="C54" t="str">
            <v>Fund Transfer</v>
          </cell>
          <cell r="E54" t="str">
            <v>From T/ZIB to T/Access</v>
          </cell>
          <cell r="F54">
            <v>13551</v>
          </cell>
          <cell r="G54">
            <v>4035127</v>
          </cell>
          <cell r="H54">
            <v>14023</v>
          </cell>
        </row>
        <row r="55">
          <cell r="B55">
            <v>39129</v>
          </cell>
          <cell r="C55" t="str">
            <v>Erason Oil</v>
          </cell>
          <cell r="E55" t="str">
            <v>Sales of PMS</v>
          </cell>
          <cell r="G55">
            <v>7237284</v>
          </cell>
        </row>
        <row r="56">
          <cell r="B56">
            <v>39129</v>
          </cell>
          <cell r="C56" t="str">
            <v>Erason Oil</v>
          </cell>
          <cell r="E56" t="str">
            <v>Sales of PMS</v>
          </cell>
          <cell r="G56">
            <v>7237286</v>
          </cell>
        </row>
        <row r="57">
          <cell r="B57">
            <v>39130</v>
          </cell>
          <cell r="C57" t="str">
            <v>Frank</v>
          </cell>
          <cell r="E57" t="str">
            <v>Sales of PMS</v>
          </cell>
          <cell r="G57">
            <v>7096966</v>
          </cell>
        </row>
        <row r="58">
          <cell r="B58">
            <v>39132</v>
          </cell>
          <cell r="C58" t="str">
            <v>Eniu(Abubakar)</v>
          </cell>
          <cell r="E58" t="str">
            <v>Sales of PMS</v>
          </cell>
          <cell r="G58">
            <v>7758703</v>
          </cell>
        </row>
        <row r="59">
          <cell r="B59">
            <v>39132</v>
          </cell>
          <cell r="C59" t="str">
            <v>Eniu(Abubakar)</v>
          </cell>
          <cell r="E59" t="str">
            <v>Sales of PMS</v>
          </cell>
          <cell r="G59">
            <v>7758735</v>
          </cell>
        </row>
        <row r="60">
          <cell r="B60">
            <v>39132</v>
          </cell>
          <cell r="C60" t="str">
            <v>Erason Oil</v>
          </cell>
          <cell r="E60" t="str">
            <v>Sales of PMS</v>
          </cell>
          <cell r="G60">
            <v>7096942</v>
          </cell>
        </row>
        <row r="61">
          <cell r="B61">
            <v>39132</v>
          </cell>
          <cell r="C61" t="str">
            <v>Hannah Nwaoshai</v>
          </cell>
          <cell r="E61" t="str">
            <v>IOU payment</v>
          </cell>
        </row>
        <row r="62">
          <cell r="B62">
            <v>39132</v>
          </cell>
          <cell r="C62" t="str">
            <v>Okeb Nig Ltd</v>
          </cell>
          <cell r="E62" t="str">
            <v>Sales of PMS</v>
          </cell>
          <cell r="G62">
            <v>5084887</v>
          </cell>
        </row>
        <row r="63">
          <cell r="B63">
            <v>39132</v>
          </cell>
          <cell r="C63" t="str">
            <v>Fund Transfer</v>
          </cell>
          <cell r="E63" t="str">
            <v>From T/Access to T/ZIB</v>
          </cell>
          <cell r="F63">
            <v>167</v>
          </cell>
          <cell r="G63">
            <v>88646</v>
          </cell>
          <cell r="H63">
            <v>14047</v>
          </cell>
        </row>
        <row r="64">
          <cell r="B64">
            <v>39132</v>
          </cell>
          <cell r="C64" t="str">
            <v>Kachy Pet</v>
          </cell>
          <cell r="E64" t="str">
            <v>Sales of PMS</v>
          </cell>
          <cell r="G64">
            <v>7825170</v>
          </cell>
        </row>
        <row r="65">
          <cell r="B65">
            <v>39133</v>
          </cell>
          <cell r="C65" t="str">
            <v>Fund Transfer</v>
          </cell>
          <cell r="E65" t="str">
            <v>From T/ZIB to T/ICB</v>
          </cell>
          <cell r="F65">
            <v>13585</v>
          </cell>
          <cell r="G65">
            <v>223364</v>
          </cell>
          <cell r="H65">
            <v>14050</v>
          </cell>
        </row>
        <row r="66">
          <cell r="B66">
            <v>39133</v>
          </cell>
          <cell r="C66" t="str">
            <v>Fund Transfer</v>
          </cell>
          <cell r="E66" t="str">
            <v>From T/ZIB to T/Access</v>
          </cell>
          <cell r="F66">
            <v>13586</v>
          </cell>
          <cell r="G66">
            <v>4035419</v>
          </cell>
          <cell r="H66">
            <v>14052</v>
          </cell>
        </row>
        <row r="67">
          <cell r="B67">
            <v>39133</v>
          </cell>
          <cell r="C67" t="str">
            <v>Fund Transfer</v>
          </cell>
          <cell r="E67" t="str">
            <v>From T/ZIB to T/Access</v>
          </cell>
          <cell r="F67">
            <v>13584</v>
          </cell>
          <cell r="G67">
            <v>4035419</v>
          </cell>
          <cell r="H67">
            <v>14053</v>
          </cell>
        </row>
        <row r="68">
          <cell r="B68">
            <v>39133</v>
          </cell>
          <cell r="C68" t="str">
            <v>Fund Transfer</v>
          </cell>
          <cell r="E68" t="str">
            <v>From T/Access to T/ZIB</v>
          </cell>
          <cell r="F68">
            <v>168</v>
          </cell>
          <cell r="G68">
            <v>755123</v>
          </cell>
          <cell r="H68">
            <v>14067</v>
          </cell>
        </row>
        <row r="69">
          <cell r="B69">
            <v>39133</v>
          </cell>
          <cell r="C69" t="str">
            <v>Jeroweb</v>
          </cell>
          <cell r="E69" t="str">
            <v>Sales of DPK</v>
          </cell>
          <cell r="G69">
            <v>3247100</v>
          </cell>
        </row>
        <row r="70">
          <cell r="B70">
            <v>39134</v>
          </cell>
          <cell r="C70" t="str">
            <v>Okeb Nig Ltd</v>
          </cell>
          <cell r="E70" t="str">
            <v>Sales of PMS</v>
          </cell>
          <cell r="G70">
            <v>529849</v>
          </cell>
        </row>
        <row r="71">
          <cell r="B71">
            <v>39134</v>
          </cell>
          <cell r="C71" t="str">
            <v>Masters Energy</v>
          </cell>
          <cell r="E71" t="str">
            <v>Sales of AGO</v>
          </cell>
          <cell r="G71">
            <v>168819</v>
          </cell>
        </row>
        <row r="72">
          <cell r="B72">
            <v>39134</v>
          </cell>
          <cell r="C72" t="str">
            <v>Masters Energy</v>
          </cell>
          <cell r="E72" t="str">
            <v>Sales of PMS</v>
          </cell>
          <cell r="G72">
            <v>248303</v>
          </cell>
        </row>
        <row r="73">
          <cell r="B73">
            <v>39134</v>
          </cell>
          <cell r="C73" t="str">
            <v>Masters Energy</v>
          </cell>
          <cell r="E73" t="str">
            <v>Sales of PMS</v>
          </cell>
          <cell r="G73">
            <v>248231</v>
          </cell>
        </row>
        <row r="74">
          <cell r="B74">
            <v>39134</v>
          </cell>
          <cell r="C74" t="str">
            <v xml:space="preserve">Nepal </v>
          </cell>
          <cell r="E74" t="str">
            <v>Sales of PMS</v>
          </cell>
          <cell r="G74">
            <v>144390</v>
          </cell>
        </row>
        <row r="75">
          <cell r="B75">
            <v>39134</v>
          </cell>
          <cell r="C75" t="str">
            <v>Fund Transfer</v>
          </cell>
          <cell r="E75" t="str">
            <v>From T/ZIB to T/Access</v>
          </cell>
          <cell r="F75">
            <v>13604</v>
          </cell>
          <cell r="G75">
            <v>4035487</v>
          </cell>
          <cell r="H75">
            <v>14053</v>
          </cell>
        </row>
        <row r="76">
          <cell r="B76">
            <v>39134</v>
          </cell>
          <cell r="C76" t="str">
            <v>Access Point</v>
          </cell>
          <cell r="E76" t="str">
            <v>Sales of DPK</v>
          </cell>
          <cell r="G76">
            <v>6800008</v>
          </cell>
        </row>
        <row r="77">
          <cell r="B77">
            <v>39135</v>
          </cell>
          <cell r="C77" t="str">
            <v>Fund Transfer</v>
          </cell>
          <cell r="E77" t="str">
            <v>From T/EcoBank to T/Access</v>
          </cell>
          <cell r="F77">
            <v>2</v>
          </cell>
          <cell r="G77">
            <v>3767955</v>
          </cell>
          <cell r="H77">
            <v>14102</v>
          </cell>
        </row>
        <row r="78">
          <cell r="B78">
            <v>39135</v>
          </cell>
          <cell r="C78" t="str">
            <v>Fund Transfer</v>
          </cell>
          <cell r="E78" t="str">
            <v>From T/EcoBank to T/ZIB</v>
          </cell>
          <cell r="F78">
            <v>3</v>
          </cell>
          <cell r="G78">
            <v>6794126</v>
          </cell>
          <cell r="H78">
            <v>14103</v>
          </cell>
        </row>
        <row r="79">
          <cell r="B79">
            <v>39135</v>
          </cell>
          <cell r="C79" t="str">
            <v>Hannah Nwaoshai</v>
          </cell>
          <cell r="E79" t="str">
            <v>Refund on Car Loan</v>
          </cell>
          <cell r="G79">
            <v>3767987</v>
          </cell>
        </row>
        <row r="80">
          <cell r="B80">
            <v>39135</v>
          </cell>
          <cell r="C80" t="str">
            <v>Joy B&amp;B Ventures</v>
          </cell>
          <cell r="E80" t="str">
            <v>Sales of DPK</v>
          </cell>
          <cell r="F80">
            <v>9365213</v>
          </cell>
          <cell r="G80">
            <v>3767987</v>
          </cell>
        </row>
        <row r="81">
          <cell r="B81">
            <v>39135</v>
          </cell>
          <cell r="C81" t="str">
            <v>Fund Transfer</v>
          </cell>
          <cell r="E81" t="str">
            <v>From T/ZIB to T/Access</v>
          </cell>
          <cell r="F81">
            <v>13633</v>
          </cell>
          <cell r="G81">
            <v>3767987</v>
          </cell>
          <cell r="H81">
            <v>14104</v>
          </cell>
        </row>
        <row r="82">
          <cell r="B82">
            <v>39135</v>
          </cell>
          <cell r="C82" t="str">
            <v>Fund Transfer</v>
          </cell>
          <cell r="E82" t="str">
            <v>From T/ZIB to T/Access</v>
          </cell>
          <cell r="F82">
            <v>13634</v>
          </cell>
          <cell r="G82">
            <v>3767987</v>
          </cell>
          <cell r="H82">
            <v>14105</v>
          </cell>
        </row>
        <row r="83">
          <cell r="B83">
            <v>39135</v>
          </cell>
          <cell r="C83" t="str">
            <v>SOJ Pet Ltd</v>
          </cell>
          <cell r="E83" t="str">
            <v>Sales of DPK</v>
          </cell>
          <cell r="F83">
            <v>825557</v>
          </cell>
          <cell r="G83">
            <v>31815</v>
          </cell>
        </row>
        <row r="84">
          <cell r="B84">
            <v>39136</v>
          </cell>
          <cell r="C84" t="str">
            <v>SOJ Pet Ltd</v>
          </cell>
          <cell r="E84" t="str">
            <v>Sales of DPK</v>
          </cell>
          <cell r="F84">
            <v>825559</v>
          </cell>
          <cell r="G84">
            <v>223172</v>
          </cell>
        </row>
        <row r="85">
          <cell r="B85">
            <v>39136</v>
          </cell>
          <cell r="C85" t="str">
            <v>Lamidi Yahya</v>
          </cell>
          <cell r="E85" t="str">
            <v>Sales of DPK</v>
          </cell>
          <cell r="G85">
            <v>85174</v>
          </cell>
        </row>
        <row r="86">
          <cell r="B86">
            <v>39136</v>
          </cell>
          <cell r="C86" t="str">
            <v>Fund Transfer</v>
          </cell>
          <cell r="E86" t="str">
            <v>From T/ZIB to AlKahf/OCB</v>
          </cell>
          <cell r="F86">
            <v>1085</v>
          </cell>
          <cell r="G86">
            <v>7758806</v>
          </cell>
          <cell r="H86">
            <v>14106</v>
          </cell>
        </row>
        <row r="87">
          <cell r="B87">
            <v>39136</v>
          </cell>
          <cell r="C87" t="str">
            <v>Fund Transfer</v>
          </cell>
          <cell r="E87" t="str">
            <v>From T/EcoBank to T/Fidelity</v>
          </cell>
          <cell r="F87">
            <v>4</v>
          </cell>
          <cell r="H87">
            <v>14107</v>
          </cell>
        </row>
        <row r="88">
          <cell r="B88">
            <v>39136</v>
          </cell>
          <cell r="C88" t="str">
            <v>Isiaka</v>
          </cell>
          <cell r="E88" t="str">
            <v>Imprest</v>
          </cell>
          <cell r="F88">
            <v>1086</v>
          </cell>
          <cell r="H88">
            <v>14109</v>
          </cell>
        </row>
        <row r="89">
          <cell r="B89">
            <v>39136</v>
          </cell>
          <cell r="C89" t="str">
            <v>Lalo Pet Ltd</v>
          </cell>
          <cell r="E89" t="str">
            <v>Sales of DPK</v>
          </cell>
          <cell r="G89">
            <v>1751595</v>
          </cell>
        </row>
        <row r="90">
          <cell r="B90">
            <v>39136</v>
          </cell>
          <cell r="C90" t="str">
            <v>Access Point</v>
          </cell>
          <cell r="E90" t="str">
            <v>Sales of DPK</v>
          </cell>
          <cell r="G90">
            <v>6718514</v>
          </cell>
        </row>
        <row r="91">
          <cell r="B91">
            <v>39136</v>
          </cell>
          <cell r="C91" t="str">
            <v>Fund Transfer</v>
          </cell>
          <cell r="E91" t="str">
            <v>From T/EcoBank to AlKahf/OCB</v>
          </cell>
          <cell r="F91">
            <v>5</v>
          </cell>
          <cell r="G91">
            <v>7813955</v>
          </cell>
          <cell r="H91">
            <v>14136</v>
          </cell>
        </row>
        <row r="92">
          <cell r="B92">
            <v>39136</v>
          </cell>
          <cell r="C92" t="str">
            <v>Fund Transfer</v>
          </cell>
          <cell r="E92" t="str">
            <v>From T/EcoBank to T/OCB</v>
          </cell>
          <cell r="F92">
            <v>215</v>
          </cell>
          <cell r="G92">
            <v>7813526</v>
          </cell>
          <cell r="H92">
            <v>14137</v>
          </cell>
        </row>
        <row r="93">
          <cell r="B93">
            <v>39139</v>
          </cell>
          <cell r="C93" t="str">
            <v>Isiaka</v>
          </cell>
          <cell r="E93" t="str">
            <v>Imprest</v>
          </cell>
          <cell r="F93">
            <v>1090</v>
          </cell>
          <cell r="H93">
            <v>14143</v>
          </cell>
        </row>
        <row r="94">
          <cell r="B94">
            <v>39139</v>
          </cell>
          <cell r="C94" t="str">
            <v>Glory Arising Venture</v>
          </cell>
          <cell r="E94" t="str">
            <v>Sales of DPK</v>
          </cell>
          <cell r="G94">
            <v>30104</v>
          </cell>
        </row>
        <row r="95">
          <cell r="B95">
            <v>39139</v>
          </cell>
          <cell r="C95" t="str">
            <v>Victoria Orikaah</v>
          </cell>
          <cell r="E95" t="str">
            <v>Sales of DPK</v>
          </cell>
          <cell r="G95">
            <v>6765610</v>
          </cell>
        </row>
        <row r="96">
          <cell r="B96">
            <v>39139</v>
          </cell>
          <cell r="C96" t="str">
            <v>Fund Transfer</v>
          </cell>
          <cell r="E96" t="str">
            <v>From AlKahf/OCB to T/Eco</v>
          </cell>
          <cell r="F96">
            <v>26</v>
          </cell>
          <cell r="G96">
            <v>2882916</v>
          </cell>
          <cell r="H96">
            <v>14155</v>
          </cell>
        </row>
        <row r="97">
          <cell r="B97">
            <v>39140</v>
          </cell>
          <cell r="C97" t="str">
            <v>Fund Transfer</v>
          </cell>
          <cell r="E97" t="str">
            <v>From T/Access to T/ZIB</v>
          </cell>
          <cell r="F97">
            <v>163</v>
          </cell>
          <cell r="G97">
            <v>302779</v>
          </cell>
          <cell r="H97">
            <v>14156</v>
          </cell>
        </row>
        <row r="98">
          <cell r="B98">
            <v>39140</v>
          </cell>
          <cell r="C98" t="str">
            <v>Fund Transfer</v>
          </cell>
          <cell r="E98" t="str">
            <v>From T/ICB to T/ZIB</v>
          </cell>
          <cell r="F98">
            <v>129</v>
          </cell>
          <cell r="G98">
            <v>302779</v>
          </cell>
          <cell r="H98">
            <v>14157</v>
          </cell>
        </row>
        <row r="99">
          <cell r="B99">
            <v>39140</v>
          </cell>
          <cell r="C99" t="str">
            <v>Fund Transfer</v>
          </cell>
          <cell r="E99" t="str">
            <v>From T/OCB to T/ZIB</v>
          </cell>
          <cell r="F99">
            <v>25</v>
          </cell>
          <cell r="G99">
            <v>162760</v>
          </cell>
          <cell r="H99">
            <v>14158</v>
          </cell>
        </row>
        <row r="100">
          <cell r="B100">
            <v>39140</v>
          </cell>
          <cell r="C100" t="str">
            <v>Fund Transfer</v>
          </cell>
          <cell r="E100" t="str">
            <v>From AlKahf/OCB to T/ZIB</v>
          </cell>
          <cell r="F100">
            <v>22</v>
          </cell>
          <cell r="G100">
            <v>302779</v>
          </cell>
          <cell r="H100">
            <v>14159</v>
          </cell>
        </row>
        <row r="101">
          <cell r="B101">
            <v>39140</v>
          </cell>
          <cell r="C101" t="str">
            <v>Fund Transfer</v>
          </cell>
          <cell r="E101" t="str">
            <v>From T/EcoBank to T/ZIB</v>
          </cell>
          <cell r="F101">
            <v>202</v>
          </cell>
          <cell r="G101">
            <v>404219</v>
          </cell>
          <cell r="H101">
            <v>14161</v>
          </cell>
        </row>
        <row r="102">
          <cell r="B102">
            <v>39140</v>
          </cell>
          <cell r="C102" t="str">
            <v>Sarki Suraju</v>
          </cell>
          <cell r="E102" t="str">
            <v>Sales of PMS</v>
          </cell>
          <cell r="G102">
            <v>44748</v>
          </cell>
        </row>
        <row r="103">
          <cell r="B103">
            <v>39140</v>
          </cell>
          <cell r="C103" t="str">
            <v>Glory Arising Venture</v>
          </cell>
          <cell r="E103" t="str">
            <v>Sales of DPK</v>
          </cell>
          <cell r="G103">
            <v>101449</v>
          </cell>
          <cell r="H103">
            <v>24</v>
          </cell>
        </row>
        <row r="104">
          <cell r="B104">
            <v>39140</v>
          </cell>
          <cell r="C104" t="str">
            <v>Fund Transfer</v>
          </cell>
          <cell r="E104" t="str">
            <v>From T/ZIB to T/ICB</v>
          </cell>
          <cell r="F104">
            <v>1093</v>
          </cell>
          <cell r="G104">
            <v>4333571</v>
          </cell>
          <cell r="H104">
            <v>14175</v>
          </cell>
        </row>
        <row r="105">
          <cell r="B105">
            <v>39141</v>
          </cell>
          <cell r="C105" t="str">
            <v>Barmah Oil Ltd</v>
          </cell>
          <cell r="E105" t="str">
            <v>Sales of DPK</v>
          </cell>
          <cell r="G105">
            <v>174491</v>
          </cell>
          <cell r="H105">
            <v>25</v>
          </cell>
        </row>
        <row r="106">
          <cell r="B106">
            <v>39141</v>
          </cell>
          <cell r="C106" t="str">
            <v xml:space="preserve">Tifon Pet </v>
          </cell>
          <cell r="E106" t="str">
            <v>Sales of DPK</v>
          </cell>
          <cell r="G106">
            <v>174465</v>
          </cell>
          <cell r="H106">
            <v>27</v>
          </cell>
        </row>
        <row r="107">
          <cell r="B107">
            <v>39141</v>
          </cell>
          <cell r="C107" t="str">
            <v>CFM</v>
          </cell>
          <cell r="E107" t="str">
            <v>sales of AGO</v>
          </cell>
          <cell r="F107">
            <v>13052</v>
          </cell>
          <cell r="G107">
            <v>8189880</v>
          </cell>
        </row>
        <row r="108">
          <cell r="B108">
            <v>39141</v>
          </cell>
          <cell r="C108" t="str">
            <v>CFM</v>
          </cell>
          <cell r="E108" t="str">
            <v>sales of AGO</v>
          </cell>
          <cell r="F108">
            <v>13053</v>
          </cell>
          <cell r="G108">
            <v>8189880</v>
          </cell>
        </row>
        <row r="109">
          <cell r="B109">
            <v>39141</v>
          </cell>
          <cell r="C109" t="str">
            <v>SOJ Pet Ltd</v>
          </cell>
          <cell r="E109" t="str">
            <v>Sales of DPK</v>
          </cell>
          <cell r="F109">
            <v>825581</v>
          </cell>
          <cell r="G109">
            <v>8189881</v>
          </cell>
        </row>
        <row r="110">
          <cell r="B110">
            <v>39141</v>
          </cell>
          <cell r="C110" t="str">
            <v>SOJ Pet Ltd</v>
          </cell>
          <cell r="E110" t="str">
            <v>Sales of DPK</v>
          </cell>
          <cell r="F110">
            <v>825566</v>
          </cell>
          <cell r="G110">
            <v>8189881</v>
          </cell>
          <cell r="H110">
            <v>22</v>
          </cell>
        </row>
        <row r="111">
          <cell r="B111">
            <v>39141</v>
          </cell>
          <cell r="C111" t="str">
            <v>Abdulahi Mohammed</v>
          </cell>
          <cell r="E111" t="str">
            <v>Sales of DPK</v>
          </cell>
          <cell r="G111">
            <v>174882</v>
          </cell>
          <cell r="H111">
            <v>29</v>
          </cell>
        </row>
        <row r="112">
          <cell r="B112">
            <v>39141</v>
          </cell>
          <cell r="C112" t="str">
            <v>Tinis Oil</v>
          </cell>
          <cell r="E112" t="str">
            <v>Sales of DPK</v>
          </cell>
          <cell r="G112">
            <v>174458</v>
          </cell>
          <cell r="H112">
            <v>28</v>
          </cell>
        </row>
        <row r="113">
          <cell r="B113">
            <v>39141</v>
          </cell>
          <cell r="C113" t="str">
            <v>Kawu</v>
          </cell>
          <cell r="E113" t="str">
            <v>sales of AGO</v>
          </cell>
          <cell r="G113">
            <v>238235</v>
          </cell>
        </row>
        <row r="114">
          <cell r="B114">
            <v>39141</v>
          </cell>
          <cell r="C114" t="str">
            <v>Remdabson Oil</v>
          </cell>
          <cell r="E114" t="str">
            <v>Sales of DPK</v>
          </cell>
          <cell r="G114">
            <v>48365</v>
          </cell>
          <cell r="H114">
            <v>30</v>
          </cell>
        </row>
        <row r="115">
          <cell r="B115">
            <v>39141</v>
          </cell>
          <cell r="C115" t="str">
            <v>Fund Transfer</v>
          </cell>
          <cell r="E115" t="str">
            <v>From T/ZIB to AlKahf/OCB</v>
          </cell>
          <cell r="F115">
            <v>1091</v>
          </cell>
          <cell r="G115">
            <v>3189324</v>
          </cell>
          <cell r="H115">
            <v>14191</v>
          </cell>
        </row>
        <row r="116">
          <cell r="B116">
            <v>39141</v>
          </cell>
          <cell r="C116" t="str">
            <v>Fund Transfer</v>
          </cell>
          <cell r="E116" t="str">
            <v>From T/ZIB to AlKahf/OCB</v>
          </cell>
          <cell r="F116">
            <v>144390</v>
          </cell>
          <cell r="G116">
            <v>7758997</v>
          </cell>
          <cell r="H116">
            <v>14193</v>
          </cell>
        </row>
        <row r="117">
          <cell r="B117">
            <v>39141</v>
          </cell>
          <cell r="C117" t="str">
            <v>Fund Transfer</v>
          </cell>
          <cell r="E117" t="str">
            <v>From T/ZIB to T/EcoBank</v>
          </cell>
          <cell r="F117">
            <v>1088</v>
          </cell>
          <cell r="G117">
            <v>3176395</v>
          </cell>
          <cell r="H117">
            <v>14198</v>
          </cell>
        </row>
        <row r="118">
          <cell r="B118">
            <v>39141</v>
          </cell>
          <cell r="C118" t="str">
            <v>Fund Transfer</v>
          </cell>
          <cell r="E118" t="str">
            <v>From T/Access to T/EcoBank</v>
          </cell>
          <cell r="F118">
            <v>173</v>
          </cell>
          <cell r="G118">
            <v>2882888</v>
          </cell>
          <cell r="H118">
            <v>14199</v>
          </cell>
        </row>
        <row r="119">
          <cell r="B119">
            <v>39140</v>
          </cell>
          <cell r="C119" t="str">
            <v>Fund Transfer</v>
          </cell>
          <cell r="E119" t="str">
            <v>From T/Access to T/ICB</v>
          </cell>
          <cell r="F119">
            <v>169</v>
          </cell>
        </row>
        <row r="120">
          <cell r="B120">
            <v>39140</v>
          </cell>
          <cell r="C120" t="str">
            <v>Fund Transfer</v>
          </cell>
          <cell r="E120" t="str">
            <v>From T/Access to T/ICB</v>
          </cell>
          <cell r="F120">
            <v>170</v>
          </cell>
        </row>
        <row r="121">
          <cell r="B121">
            <v>39140</v>
          </cell>
          <cell r="C121" t="str">
            <v>Fund Transfer</v>
          </cell>
          <cell r="D121" t="str">
            <v>From T/ZIB to T/ICB</v>
          </cell>
          <cell r="F121">
            <v>1095</v>
          </cell>
        </row>
        <row r="122">
          <cell r="B122">
            <v>39140</v>
          </cell>
          <cell r="C122" t="str">
            <v>Fund Transfer</v>
          </cell>
          <cell r="D122" t="str">
            <v>From T/ZIB to T/ICB</v>
          </cell>
          <cell r="F122">
            <v>1095</v>
          </cell>
        </row>
        <row r="123">
          <cell r="B123">
            <v>39133</v>
          </cell>
          <cell r="C123" t="str">
            <v>Ecobank Draft dep</v>
          </cell>
          <cell r="F123">
            <v>204</v>
          </cell>
        </row>
        <row r="124">
          <cell r="B124">
            <v>39132</v>
          </cell>
          <cell r="C124" t="str">
            <v>Transfer from Diamond A/c 2</v>
          </cell>
        </row>
        <row r="125">
          <cell r="B125">
            <v>39129</v>
          </cell>
          <cell r="C125" t="str">
            <v>ZIB chq Enyioma Iwuanyanwu</v>
          </cell>
        </row>
        <row r="126">
          <cell r="B126">
            <v>39132</v>
          </cell>
          <cell r="C126" t="str">
            <v>ZIB chq Enyioma Iwuanyanwu</v>
          </cell>
        </row>
        <row r="128">
          <cell r="B128">
            <v>39118</v>
          </cell>
          <cell r="C128" t="str">
            <v>Ecobank chq Shehu</v>
          </cell>
          <cell r="E128" t="str">
            <v>FT Frm T/Eco to T/Diamond</v>
          </cell>
          <cell r="F128">
            <v>16114</v>
          </cell>
        </row>
        <row r="129">
          <cell r="B129">
            <v>39132</v>
          </cell>
          <cell r="C129" t="str">
            <v>Transfer from Diamond Collection A/c</v>
          </cell>
        </row>
        <row r="130">
          <cell r="B130">
            <v>39136</v>
          </cell>
          <cell r="C130" t="str">
            <v>Transfer from Diamond Collection A/c</v>
          </cell>
        </row>
        <row r="131">
          <cell r="B131">
            <v>39140</v>
          </cell>
          <cell r="C131" t="str">
            <v xml:space="preserve">ZIB Chq dep </v>
          </cell>
          <cell r="F131">
            <v>13511</v>
          </cell>
        </row>
        <row r="132">
          <cell r="B132">
            <v>39140</v>
          </cell>
          <cell r="C132" t="str">
            <v xml:space="preserve">ZIB Chq dep </v>
          </cell>
          <cell r="F132">
            <v>1094</v>
          </cell>
        </row>
        <row r="133">
          <cell r="B133">
            <v>39140</v>
          </cell>
          <cell r="C133" t="str">
            <v xml:space="preserve">Access Chq dep </v>
          </cell>
          <cell r="F133">
            <v>150</v>
          </cell>
        </row>
        <row r="134">
          <cell r="B134">
            <v>39114</v>
          </cell>
          <cell r="C134" t="str">
            <v>Cash Dep Prince @ elm</v>
          </cell>
          <cell r="F134" t="str">
            <v>Tin 1600</v>
          </cell>
        </row>
        <row r="135">
          <cell r="B135">
            <v>39114</v>
          </cell>
          <cell r="C135" t="str">
            <v>T/ 1705</v>
          </cell>
        </row>
        <row r="136">
          <cell r="B136">
            <v>39121</v>
          </cell>
          <cell r="C136" t="str">
            <v>Trf IFO Tanzila</v>
          </cell>
        </row>
        <row r="137">
          <cell r="B137">
            <v>39121</v>
          </cell>
          <cell r="C137" t="str">
            <v>Cash Dep Prince @ elm</v>
          </cell>
        </row>
        <row r="138">
          <cell r="B138">
            <v>39129</v>
          </cell>
          <cell r="C138" t="str">
            <v>ZIB Apapa</v>
          </cell>
          <cell r="F138">
            <v>13548</v>
          </cell>
        </row>
        <row r="139">
          <cell r="B139">
            <v>39141</v>
          </cell>
          <cell r="C139" t="str">
            <v>OIB Mobil Road</v>
          </cell>
          <cell r="E139" t="str">
            <v>FT Frm Alkah/Oceanic to T/ICB</v>
          </cell>
          <cell r="F139">
            <v>27</v>
          </cell>
        </row>
        <row r="140">
          <cell r="B140">
            <v>39141</v>
          </cell>
          <cell r="C140" t="str">
            <v>OIB Apapa</v>
          </cell>
          <cell r="F140">
            <v>77</v>
          </cell>
        </row>
        <row r="141">
          <cell r="B141">
            <v>39120</v>
          </cell>
          <cell r="C141" t="str">
            <v>Nefy tranf from OANDO Plc</v>
          </cell>
        </row>
        <row r="142">
          <cell r="B142">
            <v>39127</v>
          </cell>
          <cell r="C142" t="str">
            <v>Dep Access Chq by Alh Shehu</v>
          </cell>
          <cell r="F142">
            <v>159</v>
          </cell>
        </row>
        <row r="143">
          <cell r="B143">
            <v>39128</v>
          </cell>
          <cell r="C143" t="str">
            <v>CD/Bola. S</v>
          </cell>
        </row>
        <row r="144">
          <cell r="B144">
            <v>39128</v>
          </cell>
          <cell r="C144" t="str">
            <v>CD/Comfort KPAGHoL @ MKD</v>
          </cell>
        </row>
        <row r="145">
          <cell r="B145">
            <v>39128</v>
          </cell>
          <cell r="C145" t="str">
            <v>CD/Bola. S</v>
          </cell>
        </row>
        <row r="146">
          <cell r="B146">
            <v>39129</v>
          </cell>
          <cell r="C146" t="str">
            <v>CD/Bola. S</v>
          </cell>
        </row>
        <row r="147">
          <cell r="B147">
            <v>39122</v>
          </cell>
          <cell r="C147" t="str">
            <v>Ft frm T/ICB to T/Fidelity</v>
          </cell>
        </row>
        <row r="148">
          <cell r="B148">
            <v>39115</v>
          </cell>
          <cell r="C148" t="str">
            <v>A/C Ft</v>
          </cell>
        </row>
        <row r="149">
          <cell r="B149">
            <v>39125</v>
          </cell>
          <cell r="C149" t="str">
            <v>Chq Deposit</v>
          </cell>
        </row>
        <row r="150">
          <cell r="B150">
            <v>39125</v>
          </cell>
          <cell r="C150" t="str">
            <v>Chq Deposit</v>
          </cell>
        </row>
        <row r="151">
          <cell r="B151">
            <v>39135</v>
          </cell>
          <cell r="C151" t="str">
            <v>Chq Deposit</v>
          </cell>
        </row>
        <row r="152">
          <cell r="B152">
            <v>39141</v>
          </cell>
          <cell r="C152" t="str">
            <v>A/c Transfer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"/>
      <sheetName val="Sheet1 (3)"/>
      <sheetName val="Sheet1 (2)"/>
      <sheetName val="TB AS AT 31 MAR"/>
      <sheetName val="JOURNAL"/>
      <sheetName val="Sheet1"/>
      <sheetName val=" Notes"/>
      <sheetName val="Sheet2"/>
      <sheetName val="STATEMENT OF COMPH INCOME"/>
      <sheetName val="STATEMENT OF FINANCIAL POSITION"/>
      <sheetName val="STATEMENT OF CASHFLOW"/>
      <sheetName val="STATEMENT OF CHANGE IN EQU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E6">
            <v>1369940825.22</v>
          </cell>
        </row>
        <row r="17">
          <cell r="E17">
            <v>42117164.137500018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OCI"/>
      <sheetName val="SOFP"/>
      <sheetName val="Page 30"/>
      <sheetName val="SOCE"/>
      <sheetName val="SOCF"/>
      <sheetName val="OPERATING COST"/>
      <sheetName val="ADMIN"/>
      <sheetName val="TAXATION"/>
      <sheetName val="Sheet9"/>
      <sheetName val="fixed-15"/>
      <sheetName val="PPE "/>
      <sheetName val="INV.TR"/>
      <sheetName val="CASHF.SC"/>
      <sheetName val="SOCF.SHC"/>
      <sheetName val="EPS.TP"/>
      <sheetName val="STAFF"/>
      <sheetName val="Sheet14"/>
      <sheetName val="Sheet15"/>
      <sheetName val="Sheet16"/>
      <sheetName val="Sheet14 (2)"/>
      <sheetName val="PBT DIR"/>
      <sheetName val="VAS"/>
      <sheetName val="FYFS"/>
      <sheetName val="Sheet19"/>
      <sheetName val="Sheet20"/>
      <sheetName val="Sheet2"/>
      <sheetName val="Sheet8"/>
      <sheetName val="Sheet1"/>
    </sheetNames>
    <sheetDataSet>
      <sheetData sheetId="0"/>
      <sheetData sheetId="1">
        <row r="1">
          <cell r="B1" t="str">
            <v>GLOBAL SPECTRUM ENERGY SERVICES PLC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70"/>
  <sheetViews>
    <sheetView showGridLines="0" tabSelected="1" zoomScale="70" zoomScaleNormal="70" workbookViewId="0">
      <selection activeCell="C1" sqref="C1"/>
    </sheetView>
  </sheetViews>
  <sheetFormatPr defaultColWidth="9.140625" defaultRowHeight="15" x14ac:dyDescent="0.25"/>
  <cols>
    <col min="1" max="1" width="5.5703125" style="1" customWidth="1"/>
    <col min="2" max="2" width="72.7109375" style="1" customWidth="1"/>
    <col min="3" max="3" width="26" style="1" customWidth="1"/>
    <col min="4" max="4" width="30.42578125" style="1" customWidth="1"/>
    <col min="5" max="5" width="23.85546875" style="1" customWidth="1"/>
    <col min="6" max="7" width="25.42578125" style="1" customWidth="1"/>
    <col min="8" max="9" width="20.42578125" style="1" customWidth="1"/>
    <col min="10" max="10" width="20.85546875" style="1" customWidth="1"/>
    <col min="11" max="11" width="22" style="1" customWidth="1"/>
    <col min="12" max="12" width="9.140625" style="1"/>
    <col min="13" max="13" width="25.140625" style="1" customWidth="1"/>
    <col min="14" max="14" width="21.5703125" style="1" customWidth="1"/>
    <col min="15" max="15" width="20.85546875" style="1" customWidth="1"/>
    <col min="16" max="17" width="18.85546875" style="1" customWidth="1"/>
    <col min="18" max="18" width="15" style="1" customWidth="1"/>
    <col min="19" max="19" width="20.42578125" style="1" customWidth="1"/>
    <col min="20" max="20" width="14.42578125" style="1" customWidth="1"/>
    <col min="21" max="21" width="19.7109375" style="1" customWidth="1"/>
    <col min="22" max="16384" width="9.140625" style="1"/>
  </cols>
  <sheetData>
    <row r="2" spans="2:13" x14ac:dyDescent="0.25">
      <c r="B2" s="10"/>
      <c r="C2" s="10"/>
      <c r="D2" s="81"/>
      <c r="E2" s="67"/>
      <c r="K2" s="10"/>
    </row>
    <row r="3" spans="2:13" ht="20.25" x14ac:dyDescent="0.3">
      <c r="B3" s="32"/>
      <c r="C3" s="32"/>
      <c r="D3" s="165"/>
      <c r="E3" s="166"/>
      <c r="F3" s="32"/>
      <c r="G3" s="32"/>
      <c r="H3" s="32"/>
      <c r="I3" s="32"/>
      <c r="J3" s="32"/>
      <c r="K3" s="10"/>
    </row>
    <row r="4" spans="2:13" ht="20.25" x14ac:dyDescent="0.3">
      <c r="B4" s="49" t="s">
        <v>21</v>
      </c>
      <c r="C4" s="32"/>
      <c r="D4" s="165"/>
      <c r="E4" s="166"/>
      <c r="F4" s="32"/>
      <c r="G4" s="32"/>
      <c r="H4" s="32"/>
      <c r="I4" s="32"/>
      <c r="J4" s="32"/>
      <c r="K4" s="10"/>
    </row>
    <row r="5" spans="2:13" ht="20.25" x14ac:dyDescent="0.3">
      <c r="B5" s="46" t="s">
        <v>20</v>
      </c>
      <c r="C5" s="32"/>
      <c r="D5" s="165"/>
      <c r="E5" s="166"/>
      <c r="F5" s="195"/>
      <c r="G5" s="32"/>
      <c r="H5" s="32"/>
      <c r="I5" s="32"/>
      <c r="J5" s="32"/>
      <c r="K5" s="10"/>
    </row>
    <row r="6" spans="2:13" ht="21" x14ac:dyDescent="0.35">
      <c r="B6" s="46" t="s">
        <v>232</v>
      </c>
      <c r="C6" s="32"/>
      <c r="D6" s="165"/>
      <c r="E6" s="166"/>
      <c r="F6" s="33"/>
      <c r="G6" s="33"/>
      <c r="H6" s="33"/>
      <c r="I6" s="33"/>
      <c r="J6" s="33"/>
    </row>
    <row r="7" spans="2:13" ht="20.25" x14ac:dyDescent="0.3">
      <c r="B7" s="39" t="s">
        <v>124</v>
      </c>
      <c r="C7" s="32"/>
      <c r="D7" s="32"/>
      <c r="E7" s="32"/>
      <c r="F7" s="73"/>
      <c r="G7" s="73"/>
      <c r="H7" s="73"/>
      <c r="I7" s="73"/>
      <c r="J7" s="73"/>
      <c r="K7" s="22"/>
    </row>
    <row r="8" spans="2:13" ht="21" x14ac:dyDescent="0.35">
      <c r="B8" s="32"/>
      <c r="C8" s="80" t="s">
        <v>123</v>
      </c>
      <c r="D8" s="80" t="s">
        <v>122</v>
      </c>
      <c r="E8" s="80" t="s">
        <v>121</v>
      </c>
      <c r="F8" s="80" t="s">
        <v>120</v>
      </c>
      <c r="G8" s="80" t="s">
        <v>205</v>
      </c>
      <c r="H8" s="80" t="s">
        <v>119</v>
      </c>
      <c r="I8" s="80" t="s">
        <v>118</v>
      </c>
      <c r="J8" s="33"/>
    </row>
    <row r="9" spans="2:13" ht="60.75" x14ac:dyDescent="0.3">
      <c r="B9" s="220"/>
      <c r="C9" s="221" t="s">
        <v>117</v>
      </c>
      <c r="D9" s="221" t="s">
        <v>116</v>
      </c>
      <c r="E9" s="221" t="s">
        <v>195</v>
      </c>
      <c r="F9" s="221" t="s">
        <v>115</v>
      </c>
      <c r="G9" s="221"/>
      <c r="H9" s="184" t="s">
        <v>201</v>
      </c>
      <c r="I9" s="79"/>
      <c r="J9" s="79"/>
    </row>
    <row r="10" spans="2:13" ht="20.25" x14ac:dyDescent="0.3">
      <c r="B10" s="222"/>
      <c r="C10" s="223" t="s">
        <v>106</v>
      </c>
      <c r="D10" s="223" t="s">
        <v>106</v>
      </c>
      <c r="E10" s="223" t="s">
        <v>106</v>
      </c>
      <c r="F10" s="223" t="s">
        <v>106</v>
      </c>
      <c r="G10" s="223"/>
      <c r="H10" s="73" t="s">
        <v>106</v>
      </c>
      <c r="I10" s="73"/>
      <c r="J10" s="73"/>
    </row>
    <row r="11" spans="2:13" ht="21" x14ac:dyDescent="0.35">
      <c r="B11" s="224" t="s">
        <v>105</v>
      </c>
      <c r="C11" s="225"/>
      <c r="D11" s="225"/>
      <c r="E11" s="225"/>
      <c r="F11" s="225"/>
      <c r="G11" s="225"/>
      <c r="H11" s="33"/>
      <c r="I11" s="33"/>
      <c r="J11" s="36"/>
    </row>
    <row r="12" spans="2:13" ht="21" x14ac:dyDescent="0.35">
      <c r="B12" s="220" t="s">
        <v>233</v>
      </c>
      <c r="C12" s="226">
        <v>350000000</v>
      </c>
      <c r="D12" s="226">
        <v>1485470200</v>
      </c>
      <c r="E12" s="226">
        <v>15997199</v>
      </c>
      <c r="F12" s="226">
        <v>10932000</v>
      </c>
      <c r="G12" s="335">
        <v>0</v>
      </c>
      <c r="H12" s="64">
        <v>13697875</v>
      </c>
      <c r="I12" s="77">
        <f>SUM(C12:H12)</f>
        <v>1876097274</v>
      </c>
      <c r="J12" s="33"/>
    </row>
    <row r="13" spans="2:13" ht="21" x14ac:dyDescent="0.35">
      <c r="B13" s="220" t="s">
        <v>114</v>
      </c>
      <c r="C13" s="226"/>
      <c r="D13" s="226"/>
      <c r="E13" s="226"/>
      <c r="F13" s="226"/>
      <c r="G13" s="335"/>
      <c r="H13" s="64">
        <v>0</v>
      </c>
      <c r="I13" s="77"/>
      <c r="J13" s="33"/>
      <c r="K13" s="37"/>
    </row>
    <row r="14" spans="2:13" ht="21" x14ac:dyDescent="0.35">
      <c r="B14" s="220" t="s">
        <v>112</v>
      </c>
      <c r="C14" s="226"/>
      <c r="D14" s="226"/>
      <c r="E14" s="226"/>
      <c r="F14" s="226"/>
      <c r="G14" s="335"/>
      <c r="H14" s="64"/>
      <c r="I14" s="77"/>
      <c r="J14" s="33"/>
      <c r="K14" s="78"/>
    </row>
    <row r="15" spans="2:13" ht="21" x14ac:dyDescent="0.35">
      <c r="B15" s="224" t="s">
        <v>98</v>
      </c>
      <c r="C15" s="227">
        <f t="shared" ref="C15:H15" si="0">SUM(C12:C14)</f>
        <v>350000000</v>
      </c>
      <c r="D15" s="227">
        <f t="shared" si="0"/>
        <v>1485470200</v>
      </c>
      <c r="E15" s="227">
        <f t="shared" si="0"/>
        <v>15997199</v>
      </c>
      <c r="F15" s="227">
        <f>SUM(F12:F14)</f>
        <v>10932000</v>
      </c>
      <c r="G15" s="336">
        <v>0</v>
      </c>
      <c r="H15" s="77">
        <f t="shared" si="0"/>
        <v>13697875</v>
      </c>
      <c r="I15" s="77">
        <f>SUM(C15:H15)</f>
        <v>1876097274</v>
      </c>
      <c r="J15" s="33"/>
      <c r="M15" s="37"/>
    </row>
    <row r="16" spans="2:13" ht="21" x14ac:dyDescent="0.35">
      <c r="B16" s="220"/>
      <c r="C16" s="226"/>
      <c r="D16" s="226"/>
      <c r="E16" s="226"/>
      <c r="F16" s="226"/>
      <c r="G16" s="335"/>
      <c r="H16" s="64"/>
      <c r="I16" s="77"/>
      <c r="J16" s="33"/>
      <c r="K16" s="37"/>
    </row>
    <row r="17" spans="2:15" ht="21" x14ac:dyDescent="0.35">
      <c r="B17" s="224" t="s">
        <v>102</v>
      </c>
      <c r="C17" s="226"/>
      <c r="D17" s="226"/>
      <c r="E17" s="226"/>
      <c r="F17" s="226"/>
      <c r="G17" s="335"/>
      <c r="H17" s="64"/>
      <c r="I17" s="77"/>
      <c r="J17" s="33"/>
      <c r="M17" s="37"/>
      <c r="N17" s="37"/>
      <c r="O17" s="37"/>
    </row>
    <row r="18" spans="2:15" ht="21" x14ac:dyDescent="0.35">
      <c r="B18" s="226" t="s">
        <v>57</v>
      </c>
      <c r="C18" s="335">
        <v>145075000</v>
      </c>
      <c r="D18" s="335">
        <v>569136539</v>
      </c>
      <c r="E18" s="335">
        <v>14529040</v>
      </c>
      <c r="F18" s="335">
        <v>11175750</v>
      </c>
      <c r="G18" s="335">
        <v>0</v>
      </c>
      <c r="H18" s="335">
        <v>11834308</v>
      </c>
      <c r="I18" s="336">
        <f>SUM(C18:H18)</f>
        <v>751750637</v>
      </c>
      <c r="J18" s="33"/>
      <c r="N18" s="37"/>
      <c r="O18" s="37"/>
    </row>
    <row r="19" spans="2:15" ht="21" x14ac:dyDescent="0.35">
      <c r="B19" s="226" t="s">
        <v>113</v>
      </c>
      <c r="C19" s="335">
        <f>4375000</f>
        <v>4375000</v>
      </c>
      <c r="D19" s="335">
        <f>18568391</f>
        <v>18568391</v>
      </c>
      <c r="E19" s="335">
        <v>444859.95</v>
      </c>
      <c r="F19" s="335">
        <f>1950000*0.25*0.25</f>
        <v>121875</v>
      </c>
      <c r="G19" s="335">
        <v>0</v>
      </c>
      <c r="H19" s="335">
        <f>371387.25+135456.75</f>
        <v>506844</v>
      </c>
      <c r="I19" s="336">
        <f>SUM(C19:H19)</f>
        <v>24016969.949999999</v>
      </c>
      <c r="J19" s="64"/>
      <c r="K19" s="37"/>
      <c r="M19" s="37"/>
    </row>
    <row r="20" spans="2:15" ht="21" x14ac:dyDescent="0.35">
      <c r="B20" s="226" t="s">
        <v>100</v>
      </c>
      <c r="C20" s="226"/>
      <c r="D20" s="226"/>
      <c r="E20" s="226"/>
      <c r="F20" s="226"/>
      <c r="G20" s="335"/>
      <c r="H20" s="64"/>
      <c r="I20" s="77"/>
      <c r="J20" s="33"/>
      <c r="M20" s="37"/>
      <c r="N20" s="37"/>
    </row>
    <row r="21" spans="2:15" ht="21" x14ac:dyDescent="0.35">
      <c r="B21" s="220" t="s">
        <v>112</v>
      </c>
      <c r="C21" s="226"/>
      <c r="D21" s="226"/>
      <c r="E21" s="226"/>
      <c r="F21" s="226"/>
      <c r="G21" s="335"/>
      <c r="H21" s="64"/>
      <c r="I21" s="77"/>
      <c r="J21" s="64"/>
      <c r="M21" s="37"/>
      <c r="N21" s="37"/>
    </row>
    <row r="22" spans="2:15" ht="21" x14ac:dyDescent="0.35">
      <c r="B22" s="224" t="s">
        <v>98</v>
      </c>
      <c r="C22" s="227">
        <f t="shared" ref="C22:I22" si="1">SUM(C18:C21)</f>
        <v>149450000</v>
      </c>
      <c r="D22" s="227">
        <f t="shared" si="1"/>
        <v>587704930</v>
      </c>
      <c r="E22" s="227">
        <f t="shared" si="1"/>
        <v>14973899.949999999</v>
      </c>
      <c r="F22" s="227">
        <f t="shared" si="1"/>
        <v>11297625</v>
      </c>
      <c r="G22" s="336">
        <v>0</v>
      </c>
      <c r="H22" s="77">
        <f t="shared" si="1"/>
        <v>12341152</v>
      </c>
      <c r="I22" s="77">
        <f t="shared" si="1"/>
        <v>775767606.95000005</v>
      </c>
      <c r="J22" s="64"/>
      <c r="K22" s="37"/>
      <c r="M22" s="1">
        <v>8744859.9499999993</v>
      </c>
      <c r="N22" s="1">
        <v>5519673.333333333</v>
      </c>
      <c r="O22" s="1">
        <v>445915852.94304162</v>
      </c>
    </row>
    <row r="23" spans="2:15" ht="21" x14ac:dyDescent="0.35">
      <c r="B23" s="220"/>
      <c r="C23" s="226"/>
      <c r="D23" s="226"/>
      <c r="E23" s="226"/>
      <c r="F23" s="226"/>
      <c r="G23" s="335"/>
      <c r="H23" s="64"/>
      <c r="I23" s="77">
        <f>SUM(C23:H23)</f>
        <v>0</v>
      </c>
      <c r="J23" s="33"/>
      <c r="K23" s="37"/>
      <c r="M23" s="37"/>
    </row>
    <row r="24" spans="2:15" ht="21" x14ac:dyDescent="0.35">
      <c r="B24" s="224" t="s">
        <v>99</v>
      </c>
      <c r="C24" s="226"/>
      <c r="D24" s="226"/>
      <c r="E24" s="226"/>
      <c r="F24" s="226"/>
      <c r="G24" s="335"/>
      <c r="H24" s="64"/>
      <c r="I24" s="77">
        <f>SUM(C24:H24)</f>
        <v>0</v>
      </c>
      <c r="J24" s="33"/>
      <c r="K24" s="37"/>
      <c r="M24" s="37"/>
    </row>
    <row r="25" spans="2:15" ht="21" x14ac:dyDescent="0.35">
      <c r="B25" s="224" t="s">
        <v>98</v>
      </c>
      <c r="C25" s="228">
        <f>+C26-C19</f>
        <v>200550000</v>
      </c>
      <c r="D25" s="228">
        <f t="shared" ref="D25:H25" si="2">+D26-D19</f>
        <v>897765270</v>
      </c>
      <c r="E25" s="228">
        <f t="shared" si="2"/>
        <v>1023299.05</v>
      </c>
      <c r="F25" s="228">
        <f t="shared" si="2"/>
        <v>-365625</v>
      </c>
      <c r="G25" s="337">
        <f t="shared" si="2"/>
        <v>0</v>
      </c>
      <c r="H25" s="76">
        <f t="shared" si="2"/>
        <v>1356723</v>
      </c>
      <c r="I25" s="76">
        <f>SUM(C25:H25)</f>
        <v>1100329667.05</v>
      </c>
      <c r="J25" s="64"/>
      <c r="M25" s="37"/>
    </row>
    <row r="26" spans="2:15" ht="21" x14ac:dyDescent="0.35">
      <c r="B26" s="309" t="s">
        <v>234</v>
      </c>
      <c r="C26" s="228">
        <f>C15-C18</f>
        <v>204925000</v>
      </c>
      <c r="D26" s="228">
        <f t="shared" ref="D26:I26" si="3">D15-D18</f>
        <v>916333661</v>
      </c>
      <c r="E26" s="228">
        <f t="shared" si="3"/>
        <v>1468159</v>
      </c>
      <c r="F26" s="228">
        <f t="shared" si="3"/>
        <v>-243750</v>
      </c>
      <c r="G26" s="337">
        <f t="shared" si="3"/>
        <v>0</v>
      </c>
      <c r="H26" s="76">
        <f t="shared" si="3"/>
        <v>1863567</v>
      </c>
      <c r="I26" s="76">
        <f t="shared" si="3"/>
        <v>1124346637</v>
      </c>
      <c r="J26" s="33"/>
      <c r="M26" s="37"/>
    </row>
    <row r="27" spans="2:15" ht="21" x14ac:dyDescent="0.35">
      <c r="B27" s="224"/>
      <c r="C27" s="226"/>
      <c r="D27" s="226"/>
      <c r="E27" s="226"/>
      <c r="F27" s="226"/>
      <c r="G27" s="226"/>
      <c r="H27" s="64"/>
      <c r="I27" s="64"/>
      <c r="J27" s="64"/>
      <c r="K27" s="37"/>
      <c r="M27" s="37"/>
    </row>
    <row r="28" spans="2:15" ht="21" x14ac:dyDescent="0.35">
      <c r="B28" s="224"/>
      <c r="C28" s="226"/>
      <c r="D28" s="226"/>
      <c r="E28" s="226"/>
      <c r="F28" s="226"/>
      <c r="G28" s="226"/>
      <c r="H28" s="64"/>
      <c r="I28" s="64"/>
      <c r="J28" s="64"/>
      <c r="K28" s="37"/>
    </row>
    <row r="29" spans="2:15" ht="21" x14ac:dyDescent="0.35">
      <c r="B29" s="224" t="s">
        <v>111</v>
      </c>
      <c r="C29" s="226"/>
      <c r="D29" s="226"/>
      <c r="E29" s="226"/>
      <c r="F29" s="226"/>
      <c r="G29" s="226"/>
      <c r="H29" s="64"/>
      <c r="I29" s="64"/>
      <c r="J29" s="64"/>
      <c r="K29" s="37">
        <v>10444.5</v>
      </c>
      <c r="M29" s="1">
        <v>11859.4398</v>
      </c>
      <c r="O29" s="1">
        <v>8793.375</v>
      </c>
    </row>
    <row r="30" spans="2:15" ht="21" x14ac:dyDescent="0.35">
      <c r="B30" s="224"/>
      <c r="C30" s="225"/>
      <c r="D30" s="225" t="s">
        <v>110</v>
      </c>
      <c r="E30" s="225" t="s">
        <v>109</v>
      </c>
      <c r="F30" s="225" t="s">
        <v>108</v>
      </c>
      <c r="G30" s="226"/>
      <c r="H30" s="33"/>
      <c r="I30" s="33"/>
      <c r="J30" s="33"/>
    </row>
    <row r="31" spans="2:15" ht="21" x14ac:dyDescent="0.35">
      <c r="B31" s="224"/>
      <c r="C31" s="225"/>
      <c r="D31" s="225"/>
      <c r="E31" s="225" t="s">
        <v>107</v>
      </c>
      <c r="F31" s="225" t="s">
        <v>107</v>
      </c>
      <c r="G31" s="225"/>
      <c r="H31" s="33"/>
      <c r="I31" s="33"/>
      <c r="J31" s="33"/>
    </row>
    <row r="32" spans="2:15" ht="21" x14ac:dyDescent="0.35">
      <c r="B32" s="224"/>
      <c r="C32" s="225"/>
      <c r="D32" s="223" t="s">
        <v>106</v>
      </c>
      <c r="E32" s="223" t="s">
        <v>106</v>
      </c>
      <c r="F32" s="223" t="s">
        <v>106</v>
      </c>
      <c r="G32" s="223"/>
      <c r="H32" s="73"/>
      <c r="I32" s="73"/>
      <c r="J32" s="73"/>
    </row>
    <row r="33" spans="2:10" ht="21" x14ac:dyDescent="0.35">
      <c r="B33" s="224" t="s">
        <v>105</v>
      </c>
      <c r="C33" s="225"/>
      <c r="D33" s="225"/>
      <c r="E33" s="225"/>
      <c r="F33" s="225"/>
      <c r="G33" s="225"/>
      <c r="H33" s="33"/>
      <c r="I33" s="33"/>
      <c r="J33" s="33"/>
    </row>
    <row r="34" spans="2:10" ht="21" x14ac:dyDescent="0.35">
      <c r="B34" s="220" t="s">
        <v>57</v>
      </c>
      <c r="C34" s="225"/>
      <c r="D34" s="225">
        <v>0</v>
      </c>
      <c r="E34" s="225">
        <v>0</v>
      </c>
      <c r="F34" s="225">
        <v>0</v>
      </c>
      <c r="G34" s="225"/>
      <c r="H34" s="33"/>
      <c r="I34" s="33"/>
      <c r="J34" s="33"/>
    </row>
    <row r="35" spans="2:10" ht="21" x14ac:dyDescent="0.35">
      <c r="B35" s="220" t="s">
        <v>104</v>
      </c>
      <c r="C35" s="225"/>
      <c r="D35" s="225"/>
      <c r="E35" s="225"/>
      <c r="F35" s="225"/>
      <c r="G35" s="225"/>
      <c r="H35" s="33"/>
      <c r="I35" s="33"/>
      <c r="J35" s="33"/>
    </row>
    <row r="36" spans="2:10" ht="21" x14ac:dyDescent="0.35">
      <c r="B36" s="220" t="s">
        <v>103</v>
      </c>
      <c r="C36" s="225"/>
      <c r="D36" s="229"/>
      <c r="E36" s="229"/>
      <c r="F36" s="229"/>
      <c r="G36" s="229"/>
      <c r="H36" s="75"/>
      <c r="I36" s="75"/>
      <c r="J36" s="75"/>
    </row>
    <row r="37" spans="2:10" ht="21" x14ac:dyDescent="0.35">
      <c r="B37" s="224" t="s">
        <v>98</v>
      </c>
      <c r="C37" s="225"/>
      <c r="D37" s="229">
        <f>SUM(D34:D36)</f>
        <v>0</v>
      </c>
      <c r="E37" s="229">
        <f>SUM(E34:E36)</f>
        <v>0</v>
      </c>
      <c r="F37" s="229">
        <f>SUM(F34:F36)</f>
        <v>0</v>
      </c>
      <c r="G37" s="229"/>
      <c r="H37" s="75"/>
      <c r="I37" s="75"/>
      <c r="J37" s="75"/>
    </row>
    <row r="38" spans="2:10" ht="21" x14ac:dyDescent="0.35">
      <c r="B38" s="220"/>
      <c r="C38" s="225"/>
      <c r="D38" s="225"/>
      <c r="E38" s="225"/>
      <c r="F38" s="225"/>
      <c r="G38" s="225"/>
      <c r="H38" s="33"/>
      <c r="I38" s="33"/>
      <c r="J38" s="33"/>
    </row>
    <row r="39" spans="2:10" ht="21" x14ac:dyDescent="0.35">
      <c r="B39" s="224" t="s">
        <v>102</v>
      </c>
      <c r="C39" s="225"/>
      <c r="D39" s="225"/>
      <c r="E39" s="225"/>
      <c r="F39" s="225"/>
      <c r="G39" s="225"/>
      <c r="H39" s="33"/>
      <c r="I39" s="33"/>
      <c r="J39" s="33"/>
    </row>
    <row r="40" spans="2:10" ht="21" x14ac:dyDescent="0.35">
      <c r="B40" s="220" t="s">
        <v>57</v>
      </c>
      <c r="C40" s="225"/>
      <c r="D40" s="225">
        <v>0</v>
      </c>
      <c r="E40" s="225">
        <v>0</v>
      </c>
      <c r="F40" s="225">
        <v>0</v>
      </c>
      <c r="G40" s="225"/>
      <c r="H40" s="33"/>
      <c r="I40" s="33"/>
      <c r="J40" s="33"/>
    </row>
    <row r="41" spans="2:10" ht="21" x14ac:dyDescent="0.35">
      <c r="B41" s="220" t="s">
        <v>101</v>
      </c>
      <c r="C41" s="225"/>
      <c r="D41" s="225"/>
      <c r="E41" s="225"/>
      <c r="F41" s="225"/>
      <c r="G41" s="225"/>
      <c r="H41" s="33"/>
      <c r="I41" s="33"/>
      <c r="J41" s="33"/>
    </row>
    <row r="42" spans="2:10" ht="21" x14ac:dyDescent="0.35">
      <c r="B42" s="220" t="s">
        <v>100</v>
      </c>
      <c r="C42" s="225"/>
      <c r="D42" s="225"/>
      <c r="E42" s="225"/>
      <c r="F42" s="225"/>
      <c r="G42" s="225"/>
      <c r="H42" s="33"/>
      <c r="I42" s="33"/>
      <c r="J42" s="33"/>
    </row>
    <row r="43" spans="2:10" ht="21" x14ac:dyDescent="0.35">
      <c r="B43" s="224" t="s">
        <v>98</v>
      </c>
      <c r="C43" s="225"/>
      <c r="D43" s="229">
        <f>SUM(D40:D42)</f>
        <v>0</v>
      </c>
      <c r="E43" s="229">
        <f>SUM(E40:E42)</f>
        <v>0</v>
      </c>
      <c r="F43" s="229">
        <f>SUM(F40:F42)</f>
        <v>0</v>
      </c>
      <c r="G43" s="229"/>
      <c r="H43" s="75"/>
      <c r="I43" s="75"/>
      <c r="J43" s="75"/>
    </row>
    <row r="44" spans="2:10" ht="21" x14ac:dyDescent="0.35">
      <c r="B44" s="220"/>
      <c r="C44" s="225"/>
      <c r="D44" s="225"/>
      <c r="E44" s="225"/>
      <c r="F44" s="225"/>
      <c r="G44" s="225"/>
      <c r="H44" s="33"/>
      <c r="I44" s="33"/>
      <c r="J44" s="33"/>
    </row>
    <row r="45" spans="2:10" ht="21" x14ac:dyDescent="0.35">
      <c r="B45" s="224" t="s">
        <v>99</v>
      </c>
      <c r="C45" s="225"/>
      <c r="D45" s="225"/>
      <c r="E45" s="225"/>
      <c r="F45" s="225"/>
      <c r="G45" s="225"/>
      <c r="H45" s="33"/>
      <c r="I45" s="33"/>
      <c r="J45" s="33"/>
    </row>
    <row r="46" spans="2:10" ht="21" x14ac:dyDescent="0.35">
      <c r="B46" s="224" t="s">
        <v>98</v>
      </c>
      <c r="C46" s="225"/>
      <c r="D46" s="229">
        <f>D37-D43</f>
        <v>0</v>
      </c>
      <c r="E46" s="229">
        <f>E37-E43</f>
        <v>0</v>
      </c>
      <c r="F46" s="229">
        <f>F37-F43</f>
        <v>0</v>
      </c>
      <c r="G46" s="229"/>
      <c r="H46" s="75"/>
      <c r="I46" s="75"/>
      <c r="J46" s="75"/>
    </row>
    <row r="47" spans="2:10" ht="21" x14ac:dyDescent="0.35">
      <c r="B47" s="224" t="s">
        <v>57</v>
      </c>
      <c r="C47" s="225"/>
      <c r="D47" s="229">
        <f>D34-D40</f>
        <v>0</v>
      </c>
      <c r="E47" s="229">
        <f>E34-E40</f>
        <v>0</v>
      </c>
      <c r="F47" s="229">
        <f>F34-F40</f>
        <v>0</v>
      </c>
      <c r="G47" s="229"/>
      <c r="H47" s="75"/>
      <c r="I47" s="75"/>
      <c r="J47" s="75"/>
    </row>
    <row r="48" spans="2:10" ht="21" x14ac:dyDescent="0.35">
      <c r="B48" s="224"/>
      <c r="C48" s="225"/>
      <c r="D48" s="225"/>
      <c r="E48" s="225"/>
      <c r="F48" s="225"/>
      <c r="G48" s="225"/>
      <c r="H48" s="33"/>
      <c r="I48" s="33"/>
      <c r="J48" s="33"/>
    </row>
    <row r="49" spans="2:14" ht="21" x14ac:dyDescent="0.35">
      <c r="B49" s="224"/>
      <c r="C49" s="225"/>
      <c r="D49" s="225"/>
      <c r="E49" s="225"/>
      <c r="F49" s="225"/>
      <c r="G49" s="225"/>
      <c r="H49" s="33"/>
      <c r="I49" s="33"/>
      <c r="J49" s="33"/>
    </row>
    <row r="50" spans="2:14" x14ac:dyDescent="0.25">
      <c r="B50" s="230"/>
      <c r="C50" s="222"/>
      <c r="D50" s="222"/>
      <c r="E50" s="222"/>
      <c r="F50" s="222"/>
      <c r="G50" s="222"/>
    </row>
    <row r="51" spans="2:14" x14ac:dyDescent="0.25">
      <c r="B51" s="230"/>
      <c r="C51" s="222"/>
      <c r="D51" s="222"/>
      <c r="E51" s="222"/>
      <c r="F51" s="222"/>
      <c r="G51" s="222"/>
    </row>
    <row r="52" spans="2:14" x14ac:dyDescent="0.25">
      <c r="B52" s="230"/>
      <c r="C52" s="222"/>
      <c r="D52" s="222"/>
      <c r="E52" s="222"/>
      <c r="F52" s="222"/>
      <c r="G52" s="222"/>
    </row>
    <row r="53" spans="2:14" x14ac:dyDescent="0.25">
      <c r="B53" s="230"/>
      <c r="C53" s="222"/>
      <c r="D53" s="222"/>
      <c r="E53" s="222"/>
      <c r="F53" s="222"/>
      <c r="G53" s="222"/>
    </row>
    <row r="54" spans="2:14" ht="16.5" x14ac:dyDescent="0.25">
      <c r="B54" s="230"/>
      <c r="C54" s="222"/>
      <c r="D54" s="231"/>
      <c r="E54" s="222"/>
      <c r="F54" s="222"/>
      <c r="G54" s="222"/>
    </row>
    <row r="55" spans="2:14" x14ac:dyDescent="0.25">
      <c r="B55" s="230"/>
      <c r="C55" s="222"/>
      <c r="D55" s="222"/>
      <c r="E55" s="222"/>
      <c r="F55" s="222"/>
      <c r="G55" s="222"/>
    </row>
    <row r="56" spans="2:14" x14ac:dyDescent="0.25">
      <c r="B56" s="230"/>
      <c r="C56" s="222"/>
      <c r="D56" s="222"/>
      <c r="E56" s="222"/>
      <c r="F56" s="222"/>
      <c r="G56" s="222"/>
    </row>
    <row r="57" spans="2:14" ht="20.25" x14ac:dyDescent="0.3">
      <c r="B57" s="232" t="s">
        <v>21</v>
      </c>
      <c r="C57" s="220"/>
      <c r="D57" s="220"/>
      <c r="E57" s="220"/>
      <c r="F57" s="222"/>
      <c r="G57" s="222"/>
    </row>
    <row r="58" spans="2:14" ht="20.25" x14ac:dyDescent="0.3">
      <c r="B58" s="233" t="s">
        <v>20</v>
      </c>
      <c r="C58" s="234"/>
      <c r="D58" s="344"/>
      <c r="E58" s="344"/>
      <c r="F58" s="222"/>
      <c r="G58" s="222"/>
      <c r="H58" s="345"/>
      <c r="I58" s="345"/>
      <c r="J58" s="345"/>
    </row>
    <row r="59" spans="2:14" ht="20.25" x14ac:dyDescent="0.3">
      <c r="B59" s="233" t="s">
        <v>216</v>
      </c>
      <c r="C59" s="235">
        <v>45199</v>
      </c>
      <c r="D59" s="235">
        <v>44926</v>
      </c>
      <c r="E59" s="236"/>
      <c r="F59" s="222"/>
      <c r="G59" s="222"/>
      <c r="H59" s="62"/>
      <c r="I59" s="62"/>
      <c r="J59" s="62"/>
      <c r="K59" s="55"/>
    </row>
    <row r="60" spans="2:14" ht="20.25" x14ac:dyDescent="0.3">
      <c r="B60" s="224"/>
      <c r="C60" s="235" t="s">
        <v>106</v>
      </c>
      <c r="D60" s="186" t="s">
        <v>106</v>
      </c>
      <c r="E60" s="223"/>
      <c r="F60" s="222"/>
      <c r="G60" s="222"/>
      <c r="H60" s="22"/>
      <c r="I60" s="22"/>
      <c r="J60" s="22"/>
      <c r="K60" s="74"/>
    </row>
    <row r="61" spans="2:14" ht="21" x14ac:dyDescent="0.35">
      <c r="B61" s="224" t="s">
        <v>97</v>
      </c>
      <c r="C61" s="225"/>
      <c r="D61" s="220"/>
      <c r="E61" s="223"/>
      <c r="F61" s="222"/>
      <c r="G61" s="222"/>
      <c r="J61" s="72"/>
      <c r="K61" s="71"/>
    </row>
    <row r="62" spans="2:14" ht="20.25" x14ac:dyDescent="0.3">
      <c r="B62" s="220" t="s">
        <v>96</v>
      </c>
      <c r="C62" s="237">
        <v>0</v>
      </c>
      <c r="D62" s="237">
        <v>0</v>
      </c>
      <c r="E62" s="237"/>
      <c r="F62" s="238"/>
      <c r="G62" s="238"/>
      <c r="J62" s="21"/>
      <c r="K62" s="70"/>
      <c r="M62" s="21"/>
      <c r="N62" s="37"/>
    </row>
    <row r="63" spans="2:14" ht="20.25" x14ac:dyDescent="0.3">
      <c r="B63" s="220"/>
      <c r="C63" s="239">
        <v>0</v>
      </c>
      <c r="D63" s="239">
        <f>SUM(D62)</f>
        <v>0</v>
      </c>
      <c r="E63" s="239"/>
      <c r="F63" s="222"/>
      <c r="G63" s="222"/>
      <c r="J63" s="15"/>
      <c r="K63" s="9"/>
      <c r="M63" s="15"/>
    </row>
    <row r="64" spans="2:14" ht="21" x14ac:dyDescent="0.35">
      <c r="B64" s="224" t="s">
        <v>95</v>
      </c>
      <c r="C64" s="225"/>
      <c r="D64" s="240"/>
      <c r="E64" s="240"/>
      <c r="F64" s="222"/>
      <c r="G64" s="222"/>
      <c r="J64" s="6"/>
      <c r="K64" s="10"/>
      <c r="M64" s="6"/>
    </row>
    <row r="65" spans="2:15" ht="20.25" x14ac:dyDescent="0.3">
      <c r="B65" s="220" t="s">
        <v>4</v>
      </c>
      <c r="C65" s="338">
        <v>1508053339.96</v>
      </c>
      <c r="D65" s="132">
        <v>991927080</v>
      </c>
      <c r="E65" s="132"/>
      <c r="F65" s="222"/>
      <c r="G65" s="222"/>
      <c r="J65" s="13"/>
      <c r="K65" s="17"/>
      <c r="M65" s="13"/>
      <c r="N65" s="37"/>
    </row>
    <row r="66" spans="2:15" ht="20.25" x14ac:dyDescent="0.3">
      <c r="B66" s="220" t="s">
        <v>94</v>
      </c>
      <c r="C66" s="240"/>
      <c r="D66" s="240"/>
      <c r="E66" s="240"/>
      <c r="F66" s="222"/>
      <c r="G66" s="222"/>
      <c r="J66" s="6"/>
      <c r="K66" s="17"/>
      <c r="M66" s="6"/>
    </row>
    <row r="67" spans="2:15" ht="21" x14ac:dyDescent="0.35">
      <c r="B67" s="225"/>
      <c r="C67" s="239">
        <f>SUM(C65:C66)</f>
        <v>1508053339.96</v>
      </c>
      <c r="D67" s="239">
        <f>SUM(D65:D66)</f>
        <v>991927080</v>
      </c>
      <c r="E67" s="239"/>
      <c r="F67" s="222"/>
      <c r="G67" s="238"/>
      <c r="J67" s="15"/>
      <c r="K67" s="8"/>
      <c r="M67" s="15"/>
    </row>
    <row r="68" spans="2:15" ht="21" x14ac:dyDescent="0.35">
      <c r="B68" s="224" t="s">
        <v>93</v>
      </c>
      <c r="C68" s="225"/>
      <c r="D68" s="132"/>
      <c r="E68" s="132"/>
      <c r="F68" s="222"/>
      <c r="G68" s="222"/>
      <c r="J68" s="13"/>
      <c r="K68" s="16"/>
      <c r="M68" s="13"/>
    </row>
    <row r="69" spans="2:15" ht="20.25" x14ac:dyDescent="0.3">
      <c r="B69" s="220" t="s">
        <v>92</v>
      </c>
      <c r="C69" s="339">
        <v>269413130.05000001</v>
      </c>
      <c r="D69" s="132">
        <v>335091636</v>
      </c>
      <c r="E69" s="132"/>
      <c r="F69" s="241"/>
      <c r="G69" s="241"/>
      <c r="H69" s="69"/>
      <c r="I69" s="69"/>
      <c r="J69" s="13"/>
      <c r="K69" s="16"/>
      <c r="M69" s="13"/>
    </row>
    <row r="70" spans="2:15" ht="20.25" x14ac:dyDescent="0.3">
      <c r="B70" s="220" t="s">
        <v>91</v>
      </c>
      <c r="C70" s="338">
        <v>15271200</v>
      </c>
      <c r="D70" s="237">
        <v>15271200</v>
      </c>
      <c r="E70" s="237"/>
      <c r="F70" s="238"/>
      <c r="G70" s="222"/>
      <c r="J70" s="21"/>
      <c r="K70" s="16"/>
      <c r="M70" s="21"/>
    </row>
    <row r="71" spans="2:15" ht="20.25" x14ac:dyDescent="0.3">
      <c r="B71" s="220"/>
      <c r="C71" s="239">
        <f>SUM(C69:C70)</f>
        <v>284684330.05000001</v>
      </c>
      <c r="D71" s="239">
        <f>SUM(D69:D70)</f>
        <v>350362836</v>
      </c>
      <c r="E71" s="239"/>
      <c r="F71" s="222"/>
      <c r="G71" s="222"/>
      <c r="H71" s="69"/>
      <c r="I71" s="69"/>
      <c r="J71" s="15"/>
      <c r="K71" s="8"/>
      <c r="M71" s="15"/>
      <c r="N71" s="37"/>
    </row>
    <row r="72" spans="2:15" ht="21" x14ac:dyDescent="0.35">
      <c r="B72" s="224" t="s">
        <v>90</v>
      </c>
      <c r="C72" s="225"/>
      <c r="D72" s="132"/>
      <c r="E72" s="132"/>
      <c r="F72" s="222"/>
      <c r="G72" s="222"/>
      <c r="J72" s="13"/>
      <c r="K72" s="16"/>
      <c r="M72" s="13"/>
    </row>
    <row r="73" spans="2:15" ht="20.25" x14ac:dyDescent="0.3">
      <c r="B73" s="220" t="s">
        <v>89</v>
      </c>
      <c r="C73" s="339">
        <v>3000000</v>
      </c>
      <c r="D73" s="132"/>
      <c r="E73" s="132"/>
      <c r="F73" s="222"/>
      <c r="G73" s="222"/>
      <c r="J73" s="13"/>
      <c r="K73" s="17"/>
      <c r="M73" s="13"/>
    </row>
    <row r="74" spans="2:15" ht="20.25" x14ac:dyDescent="0.3">
      <c r="B74" s="220" t="s">
        <v>88</v>
      </c>
      <c r="C74" s="339">
        <v>4500000</v>
      </c>
      <c r="D74" s="237">
        <v>7500000</v>
      </c>
      <c r="E74" s="237"/>
      <c r="F74" s="222"/>
      <c r="G74" s="222"/>
      <c r="J74" s="21"/>
      <c r="K74" s="16"/>
      <c r="M74" s="21"/>
    </row>
    <row r="75" spans="2:15" ht="21" x14ac:dyDescent="0.35">
      <c r="B75" s="225"/>
      <c r="C75" s="239">
        <f>C73+C74</f>
        <v>7500000</v>
      </c>
      <c r="D75" s="239">
        <f>D73+D74</f>
        <v>7500000</v>
      </c>
      <c r="E75" s="239"/>
      <c r="F75" s="238"/>
      <c r="G75" s="222"/>
      <c r="J75" s="15"/>
      <c r="K75" s="8"/>
      <c r="M75" s="15"/>
    </row>
    <row r="76" spans="2:15" ht="20.25" x14ac:dyDescent="0.3">
      <c r="B76" s="224" t="s">
        <v>87</v>
      </c>
      <c r="C76" s="240"/>
      <c r="D76" s="132"/>
      <c r="E76" s="132"/>
      <c r="F76" s="222"/>
      <c r="G76" s="222"/>
      <c r="J76" s="13"/>
      <c r="K76" s="16"/>
      <c r="M76" s="13"/>
      <c r="N76" s="68"/>
    </row>
    <row r="77" spans="2:15" ht="20.25" x14ac:dyDescent="0.3">
      <c r="B77" s="220" t="s">
        <v>204</v>
      </c>
      <c r="C77" s="339">
        <v>861272.24</v>
      </c>
      <c r="D77" s="132">
        <v>861272.28</v>
      </c>
      <c r="E77" s="132"/>
      <c r="F77" s="222"/>
      <c r="G77" s="222"/>
      <c r="J77" s="13"/>
      <c r="K77" s="17"/>
      <c r="M77" s="13"/>
      <c r="N77" s="67"/>
      <c r="O77" s="54"/>
    </row>
    <row r="78" spans="2:15" ht="20.25" x14ac:dyDescent="0.3">
      <c r="B78" s="220" t="s">
        <v>86</v>
      </c>
      <c r="C78" s="339">
        <v>608420.87</v>
      </c>
      <c r="D78" s="132">
        <v>608420.87</v>
      </c>
      <c r="E78" s="132"/>
      <c r="F78" s="238"/>
      <c r="G78" s="238"/>
      <c r="J78" s="13"/>
      <c r="K78" s="17"/>
      <c r="M78" s="13"/>
      <c r="N78" s="66"/>
      <c r="O78" s="54"/>
    </row>
    <row r="79" spans="2:15" ht="20.25" x14ac:dyDescent="0.3">
      <c r="B79" s="220" t="s">
        <v>85</v>
      </c>
      <c r="C79" s="339">
        <v>7405141.04</v>
      </c>
      <c r="D79" s="132">
        <v>624269</v>
      </c>
      <c r="E79" s="132"/>
      <c r="F79" s="132"/>
      <c r="G79" s="132"/>
      <c r="J79" s="13"/>
      <c r="K79" s="17"/>
      <c r="M79" s="13"/>
      <c r="N79" s="65"/>
      <c r="O79" s="54"/>
    </row>
    <row r="80" spans="2:15" ht="20.25" x14ac:dyDescent="0.3">
      <c r="B80" s="220" t="s">
        <v>84</v>
      </c>
      <c r="C80" s="339">
        <v>644847550.64999998</v>
      </c>
      <c r="D80" s="132">
        <v>430608156</v>
      </c>
      <c r="E80" s="132"/>
      <c r="F80" s="222"/>
      <c r="G80" s="222"/>
      <c r="J80" s="13"/>
      <c r="K80" s="17"/>
      <c r="M80" s="13"/>
      <c r="N80" s="53"/>
      <c r="O80" s="54"/>
    </row>
    <row r="81" spans="2:15" ht="20.25" x14ac:dyDescent="0.3">
      <c r="B81" s="220" t="s">
        <v>83</v>
      </c>
      <c r="C81" s="339">
        <v>140867412.94999999</v>
      </c>
      <c r="D81" s="132">
        <v>420640703</v>
      </c>
      <c r="E81" s="132"/>
      <c r="F81" s="238"/>
      <c r="G81" s="238"/>
      <c r="J81" s="13"/>
      <c r="K81" s="17"/>
      <c r="M81" s="13"/>
      <c r="N81" s="50"/>
      <c r="O81" s="54"/>
    </row>
    <row r="82" spans="2:15" ht="20.25" x14ac:dyDescent="0.3">
      <c r="B82" s="220" t="s">
        <v>202</v>
      </c>
      <c r="C82" s="339">
        <v>1089090249.4200001</v>
      </c>
      <c r="D82" s="132">
        <v>530174768</v>
      </c>
      <c r="E82" s="132"/>
      <c r="F82" s="238"/>
      <c r="G82" s="222"/>
      <c r="J82" s="13"/>
      <c r="K82" s="17"/>
      <c r="M82" s="13"/>
      <c r="N82" s="53"/>
      <c r="O82" s="54"/>
    </row>
    <row r="83" spans="2:15" ht="21" x14ac:dyDescent="0.35">
      <c r="B83" s="220" t="s">
        <v>82</v>
      </c>
      <c r="C83" s="339">
        <v>51472181.990000002</v>
      </c>
      <c r="D83" s="237">
        <v>55299301</v>
      </c>
      <c r="E83" s="226"/>
      <c r="F83" s="238"/>
      <c r="G83" s="238"/>
      <c r="J83" s="21"/>
      <c r="K83" s="16"/>
      <c r="M83" s="21"/>
      <c r="N83" s="53"/>
      <c r="O83" s="54"/>
    </row>
    <row r="84" spans="2:15" ht="20.25" x14ac:dyDescent="0.3">
      <c r="B84" s="220"/>
      <c r="C84" s="239">
        <f>SUM(C77:C83)</f>
        <v>1935152229.1600001</v>
      </c>
      <c r="D84" s="239">
        <f>SUM(D77:D83)</f>
        <v>1438816890.1500001</v>
      </c>
      <c r="E84" s="239"/>
      <c r="F84" s="222"/>
      <c r="G84" s="222"/>
      <c r="J84" s="63"/>
      <c r="K84" s="8"/>
      <c r="M84" s="15"/>
      <c r="N84" s="50"/>
      <c r="O84" s="54"/>
    </row>
    <row r="85" spans="2:15" ht="21.75" x14ac:dyDescent="0.4">
      <c r="B85" s="224" t="s">
        <v>81</v>
      </c>
      <c r="C85" s="240"/>
      <c r="D85" s="239"/>
      <c r="E85" s="239"/>
      <c r="F85" s="222"/>
      <c r="G85" s="222"/>
      <c r="J85" s="15"/>
      <c r="K85" s="8"/>
      <c r="M85" s="15"/>
      <c r="N85" s="53"/>
      <c r="O85" s="52"/>
    </row>
    <row r="86" spans="2:15" ht="20.25" x14ac:dyDescent="0.3">
      <c r="B86" s="220" t="s">
        <v>80</v>
      </c>
      <c r="C86" s="240"/>
      <c r="D86" s="132"/>
      <c r="E86" s="132"/>
      <c r="F86" s="222"/>
      <c r="G86" s="222"/>
      <c r="J86" s="13"/>
      <c r="K86" s="17"/>
      <c r="M86" s="13"/>
    </row>
    <row r="87" spans="2:15" ht="20.25" x14ac:dyDescent="0.3">
      <c r="B87" s="220" t="s">
        <v>79</v>
      </c>
      <c r="C87" s="339">
        <v>550094913.99000001</v>
      </c>
      <c r="D87" s="237">
        <v>412007795</v>
      </c>
      <c r="E87" s="237"/>
      <c r="F87" s="222"/>
      <c r="G87" s="222"/>
      <c r="J87" s="21"/>
      <c r="K87" s="21"/>
      <c r="M87" s="21"/>
    </row>
    <row r="88" spans="2:15" ht="20.25" x14ac:dyDescent="0.3">
      <c r="B88" s="224"/>
      <c r="C88" s="239">
        <f>SUM(C87)</f>
        <v>550094913.99000001</v>
      </c>
      <c r="D88" s="239">
        <f>SUM(D87)</f>
        <v>412007795</v>
      </c>
      <c r="E88" s="239"/>
      <c r="F88" s="222"/>
      <c r="G88" s="222"/>
      <c r="J88" s="15"/>
      <c r="K88" s="8"/>
      <c r="M88" s="15"/>
      <c r="O88" s="17"/>
    </row>
    <row r="89" spans="2:15" ht="20.25" x14ac:dyDescent="0.3">
      <c r="B89" s="224" t="s">
        <v>78</v>
      </c>
      <c r="C89" s="240"/>
      <c r="D89" s="239"/>
      <c r="E89" s="239"/>
      <c r="F89" s="222"/>
      <c r="G89" s="222"/>
      <c r="J89" s="15"/>
      <c r="K89" s="8"/>
      <c r="M89" s="15"/>
    </row>
    <row r="90" spans="2:15" ht="20.25" x14ac:dyDescent="0.3">
      <c r="B90" s="220" t="s">
        <v>77</v>
      </c>
      <c r="C90" s="340">
        <v>0</v>
      </c>
      <c r="D90" s="239">
        <v>0</v>
      </c>
      <c r="E90" s="239"/>
      <c r="F90" s="222"/>
      <c r="G90" s="222"/>
      <c r="J90" s="15"/>
      <c r="K90" s="8"/>
      <c r="M90" s="15"/>
    </row>
    <row r="91" spans="2:15" ht="20.25" x14ac:dyDescent="0.3">
      <c r="B91" s="220"/>
      <c r="C91" s="240"/>
      <c r="D91" s="239"/>
      <c r="E91" s="239"/>
      <c r="F91" s="222"/>
      <c r="G91" s="222"/>
      <c r="J91" s="15"/>
      <c r="K91" s="8"/>
      <c r="M91" s="15"/>
    </row>
    <row r="92" spans="2:15" ht="20.25" x14ac:dyDescent="0.3">
      <c r="B92" s="224" t="s">
        <v>76</v>
      </c>
      <c r="C92" s="240"/>
      <c r="D92" s="239"/>
      <c r="E92" s="239"/>
      <c r="F92" s="222"/>
      <c r="G92" s="222"/>
      <c r="J92" s="15"/>
      <c r="K92" s="8"/>
      <c r="M92" s="15"/>
    </row>
    <row r="93" spans="2:15" ht="20.25" x14ac:dyDescent="0.3">
      <c r="B93" s="220" t="s">
        <v>3</v>
      </c>
      <c r="C93" s="341">
        <v>1339713112.02</v>
      </c>
      <c r="D93" s="237">
        <v>1073605451</v>
      </c>
      <c r="E93" s="237"/>
      <c r="F93" s="222"/>
      <c r="G93" s="222"/>
      <c r="J93" s="21"/>
      <c r="K93" s="16"/>
      <c r="M93" s="21"/>
      <c r="N93" s="37"/>
    </row>
    <row r="94" spans="2:15" ht="21" thickBot="1" x14ac:dyDescent="0.35">
      <c r="B94" s="220"/>
      <c r="C94" s="243">
        <f>C93</f>
        <v>1339713112.02</v>
      </c>
      <c r="D94" s="243">
        <f>+D93</f>
        <v>1073605451</v>
      </c>
      <c r="E94" s="239"/>
      <c r="F94" s="222"/>
      <c r="G94" s="222"/>
      <c r="J94" s="15"/>
      <c r="K94" s="8"/>
      <c r="M94" s="15"/>
      <c r="N94" s="37"/>
    </row>
    <row r="95" spans="2:15" ht="17.25" thickTop="1" x14ac:dyDescent="0.25">
      <c r="B95" s="244"/>
      <c r="C95" s="245"/>
      <c r="D95" s="246"/>
      <c r="E95" s="222"/>
      <c r="F95" s="222"/>
      <c r="G95" s="222"/>
      <c r="J95" s="6"/>
      <c r="K95" s="8"/>
      <c r="M95" s="6"/>
    </row>
    <row r="96" spans="2:15" ht="16.5" x14ac:dyDescent="0.25">
      <c r="B96" s="244"/>
      <c r="C96" s="247"/>
      <c r="D96" s="248"/>
      <c r="E96" s="222"/>
      <c r="F96" s="222"/>
      <c r="G96" s="222"/>
      <c r="J96" s="13"/>
      <c r="K96" s="8"/>
      <c r="M96" s="6"/>
    </row>
    <row r="97" spans="2:15" ht="16.5" x14ac:dyDescent="0.25">
      <c r="B97" s="244"/>
      <c r="C97" s="246"/>
      <c r="D97" s="246"/>
      <c r="E97" s="222"/>
      <c r="F97" s="222"/>
      <c r="G97" s="222"/>
      <c r="J97" s="6"/>
      <c r="K97" s="8"/>
      <c r="M97" s="6"/>
    </row>
    <row r="98" spans="2:15" ht="16.5" x14ac:dyDescent="0.25">
      <c r="B98" s="244"/>
      <c r="C98" s="246"/>
      <c r="D98" s="246"/>
      <c r="E98" s="222"/>
      <c r="F98" s="222"/>
      <c r="G98" s="222"/>
      <c r="J98" s="6"/>
      <c r="K98" s="8"/>
      <c r="M98" s="6"/>
    </row>
    <row r="99" spans="2:15" ht="16.5" x14ac:dyDescent="0.25">
      <c r="B99" s="244"/>
      <c r="C99" s="248"/>
      <c r="D99" s="246"/>
      <c r="E99" s="222"/>
      <c r="F99" s="222"/>
      <c r="G99" s="222"/>
      <c r="J99" s="6"/>
      <c r="K99" s="8"/>
      <c r="M99" s="6"/>
    </row>
    <row r="100" spans="2:15" ht="20.25" x14ac:dyDescent="0.3">
      <c r="B100" s="232" t="s">
        <v>21</v>
      </c>
      <c r="C100" s="240"/>
      <c r="D100" s="240"/>
      <c r="E100" s="222"/>
      <c r="F100" s="222"/>
      <c r="G100" s="222"/>
    </row>
    <row r="101" spans="2:15" ht="20.25" x14ac:dyDescent="0.3">
      <c r="B101" s="233" t="s">
        <v>20</v>
      </c>
      <c r="C101" s="234"/>
      <c r="D101" s="240"/>
      <c r="E101" s="249"/>
      <c r="F101" s="249"/>
      <c r="G101" s="249"/>
      <c r="H101" s="345"/>
      <c r="I101" s="345"/>
      <c r="J101" s="345"/>
    </row>
    <row r="102" spans="2:15" ht="20.25" x14ac:dyDescent="0.3">
      <c r="B102" s="233" t="s">
        <v>235</v>
      </c>
      <c r="C102" s="235">
        <v>45199</v>
      </c>
      <c r="D102" s="235">
        <v>44926</v>
      </c>
      <c r="E102" s="250"/>
      <c r="F102" s="250"/>
      <c r="G102" s="250"/>
      <c r="H102" s="62"/>
      <c r="I102" s="62"/>
      <c r="J102" s="62"/>
      <c r="M102" s="61"/>
    </row>
    <row r="103" spans="2:15" ht="20.25" x14ac:dyDescent="0.3">
      <c r="B103" s="233"/>
      <c r="C103" s="186" t="s">
        <v>106</v>
      </c>
      <c r="D103" s="186" t="s">
        <v>106</v>
      </c>
      <c r="E103" s="250"/>
      <c r="F103" s="250"/>
      <c r="G103" s="250"/>
      <c r="H103" s="62"/>
      <c r="I103" s="62"/>
      <c r="J103" s="62"/>
      <c r="M103" s="61"/>
    </row>
    <row r="104" spans="2:15" ht="20.25" x14ac:dyDescent="0.3">
      <c r="B104" s="220" t="s">
        <v>75</v>
      </c>
      <c r="C104" s="240"/>
      <c r="D104" s="240"/>
      <c r="E104" s="251"/>
      <c r="F104" s="252"/>
      <c r="G104" s="252"/>
      <c r="J104" s="13"/>
      <c r="K104" s="10"/>
      <c r="M104" s="6"/>
    </row>
    <row r="105" spans="2:15" ht="20.25" x14ac:dyDescent="0.3">
      <c r="B105" s="220" t="s">
        <v>74</v>
      </c>
      <c r="C105" s="339">
        <v>60205424.509999998</v>
      </c>
      <c r="D105" s="132">
        <v>21730412</v>
      </c>
      <c r="E105" s="253"/>
      <c r="F105" s="252"/>
      <c r="G105" s="252"/>
      <c r="H105" s="41"/>
      <c r="I105" s="41"/>
      <c r="J105" s="13"/>
      <c r="K105" s="5"/>
      <c r="M105" s="6"/>
    </row>
    <row r="106" spans="2:15" ht="20.25" x14ac:dyDescent="0.3">
      <c r="B106" s="220" t="s">
        <v>73</v>
      </c>
      <c r="C106" s="339">
        <v>33930427.75</v>
      </c>
      <c r="D106" s="132">
        <v>9879446</v>
      </c>
      <c r="E106" s="252"/>
      <c r="F106" s="251"/>
      <c r="G106" s="251"/>
      <c r="J106" s="21"/>
      <c r="K106" s="16"/>
      <c r="M106" s="21"/>
    </row>
    <row r="107" spans="2:15" ht="20.25" x14ac:dyDescent="0.3">
      <c r="B107" s="220"/>
      <c r="C107" s="254">
        <f>SUM(C105:C106)</f>
        <v>94135852.25999999</v>
      </c>
      <c r="D107" s="254">
        <f>SUM(D105:D106)</f>
        <v>31609858</v>
      </c>
      <c r="E107" s="249"/>
      <c r="F107" s="255"/>
      <c r="G107" s="255"/>
      <c r="J107" s="8"/>
      <c r="K107" s="8"/>
      <c r="M107" s="15"/>
      <c r="N107" s="50"/>
      <c r="O107" s="54"/>
    </row>
    <row r="108" spans="2:15" ht="20.25" x14ac:dyDescent="0.3">
      <c r="B108" s="220" t="s">
        <v>72</v>
      </c>
      <c r="C108" s="240"/>
      <c r="D108" s="240"/>
      <c r="E108" s="251"/>
      <c r="F108" s="252"/>
      <c r="G108" s="252"/>
      <c r="J108" s="13"/>
      <c r="K108" s="10"/>
      <c r="M108" s="6"/>
      <c r="N108" s="53"/>
      <c r="O108" s="54"/>
    </row>
    <row r="109" spans="2:15" ht="20.25" x14ac:dyDescent="0.3">
      <c r="B109" s="220" t="s">
        <v>57</v>
      </c>
      <c r="C109" s="132">
        <v>239981654</v>
      </c>
      <c r="D109" s="132">
        <v>136278906</v>
      </c>
      <c r="E109" s="253"/>
      <c r="F109" s="256"/>
      <c r="G109" s="256"/>
      <c r="H109" s="60"/>
      <c r="I109" s="37"/>
      <c r="J109" s="13"/>
      <c r="K109" s="13"/>
      <c r="M109" s="13"/>
      <c r="N109" s="53"/>
      <c r="O109" s="54"/>
    </row>
    <row r="110" spans="2:15" ht="20.25" x14ac:dyDescent="0.3">
      <c r="B110" s="220" t="s">
        <v>203</v>
      </c>
      <c r="C110" s="132"/>
      <c r="D110" s="132">
        <v>0</v>
      </c>
      <c r="E110" s="257"/>
      <c r="F110" s="256"/>
      <c r="G110" s="256"/>
      <c r="H110" s="60"/>
      <c r="I110" s="37"/>
      <c r="J110" s="13"/>
      <c r="K110" s="13"/>
      <c r="M110" s="13"/>
      <c r="N110" s="53"/>
      <c r="O110" s="54"/>
    </row>
    <row r="111" spans="2:15" ht="20.25" x14ac:dyDescent="0.3">
      <c r="B111" s="220" t="s">
        <v>71</v>
      </c>
      <c r="C111" s="339">
        <v>22692528.012500007</v>
      </c>
      <c r="D111" s="132">
        <v>81043454</v>
      </c>
      <c r="E111" s="252"/>
      <c r="F111" s="256"/>
      <c r="G111" s="256"/>
      <c r="H111" s="60"/>
      <c r="I111" s="37"/>
      <c r="J111" s="13"/>
      <c r="K111" s="13"/>
      <c r="M111" s="13"/>
      <c r="N111" s="53"/>
      <c r="O111" s="54"/>
    </row>
    <row r="112" spans="2:15" ht="20.25" x14ac:dyDescent="0.3">
      <c r="B112" s="220" t="s">
        <v>209</v>
      </c>
      <c r="C112" s="132">
        <v>0</v>
      </c>
      <c r="D112" s="132"/>
      <c r="E112" s="252"/>
      <c r="F112" s="256"/>
      <c r="G112" s="256"/>
      <c r="H112" s="60"/>
      <c r="I112" s="37"/>
      <c r="J112" s="13"/>
      <c r="K112" s="13"/>
      <c r="M112" s="13"/>
      <c r="N112" s="53"/>
      <c r="O112" s="54"/>
    </row>
    <row r="113" spans="2:15" ht="20.25" x14ac:dyDescent="0.3">
      <c r="B113" s="220" t="s">
        <v>70</v>
      </c>
      <c r="C113" s="132">
        <v>0</v>
      </c>
      <c r="D113" s="237">
        <v>0</v>
      </c>
      <c r="E113" s="252"/>
      <c r="F113" s="256"/>
      <c r="G113" s="256"/>
      <c r="H113" s="60"/>
      <c r="I113" s="37"/>
      <c r="J113" s="21"/>
      <c r="K113" s="21"/>
      <c r="M113" s="21"/>
      <c r="N113" s="53"/>
      <c r="O113" s="54"/>
    </row>
    <row r="114" spans="2:15" ht="20.25" x14ac:dyDescent="0.3">
      <c r="B114" s="220" t="s">
        <v>55</v>
      </c>
      <c r="C114" s="239">
        <f>+C109+C111+C113+C112</f>
        <v>262674182.01250002</v>
      </c>
      <c r="D114" s="239">
        <f>SUM(D109:D113)</f>
        <v>217322360</v>
      </c>
      <c r="E114" s="249"/>
      <c r="F114" s="256"/>
      <c r="G114" s="256"/>
      <c r="H114" s="60"/>
      <c r="I114" s="37"/>
      <c r="J114" s="15"/>
      <c r="K114" s="28"/>
      <c r="M114" s="15"/>
      <c r="N114" s="53"/>
      <c r="O114" s="54"/>
    </row>
    <row r="115" spans="2:15" ht="20.25" x14ac:dyDescent="0.3">
      <c r="B115" s="224" t="s">
        <v>0</v>
      </c>
      <c r="C115" s="222"/>
      <c r="D115" s="240"/>
      <c r="E115" s="252"/>
      <c r="F115" s="253"/>
      <c r="G115" s="253"/>
      <c r="J115" s="15"/>
      <c r="K115" s="28"/>
      <c r="M115" s="15"/>
      <c r="N115" s="53"/>
      <c r="O115" s="54"/>
    </row>
    <row r="116" spans="2:15" ht="20.25" x14ac:dyDescent="0.3">
      <c r="B116" s="220" t="s">
        <v>69</v>
      </c>
      <c r="C116" s="258">
        <v>0</v>
      </c>
      <c r="D116" s="132">
        <v>0</v>
      </c>
      <c r="E116" s="252"/>
      <c r="F116" s="252"/>
      <c r="G116" s="252"/>
      <c r="J116" s="13"/>
      <c r="K116" s="13"/>
      <c r="M116" s="13"/>
      <c r="N116" s="53"/>
      <c r="O116" s="54"/>
    </row>
    <row r="117" spans="2:15" ht="20.25" x14ac:dyDescent="0.3">
      <c r="B117" s="220" t="s">
        <v>68</v>
      </c>
      <c r="C117" s="258">
        <v>0</v>
      </c>
      <c r="D117" s="237">
        <v>0</v>
      </c>
      <c r="E117" s="252"/>
      <c r="F117" s="251"/>
      <c r="G117" s="251"/>
      <c r="J117" s="21"/>
      <c r="K117" s="21"/>
      <c r="M117" s="21"/>
      <c r="N117" s="53"/>
      <c r="O117" s="54"/>
    </row>
    <row r="118" spans="2:15" ht="20.25" x14ac:dyDescent="0.3">
      <c r="B118" s="220"/>
      <c r="C118" s="239">
        <f>SUM(C116:C117)</f>
        <v>0</v>
      </c>
      <c r="D118" s="239">
        <f>SUM(D116:D117)</f>
        <v>0</v>
      </c>
      <c r="E118" s="259"/>
      <c r="F118" s="260"/>
      <c r="G118" s="260"/>
      <c r="J118" s="15"/>
      <c r="K118" s="28"/>
      <c r="M118" s="15"/>
      <c r="N118" s="53"/>
      <c r="O118" s="54"/>
    </row>
    <row r="119" spans="2:15" ht="20.25" x14ac:dyDescent="0.3">
      <c r="B119" s="220" t="s">
        <v>67</v>
      </c>
      <c r="C119" s="240"/>
      <c r="D119" s="240"/>
      <c r="E119" s="253"/>
      <c r="F119" s="253"/>
      <c r="G119" s="253"/>
      <c r="J119" s="15"/>
      <c r="K119" s="28"/>
      <c r="M119" s="15"/>
      <c r="N119" s="53"/>
      <c r="O119" s="54"/>
    </row>
    <row r="120" spans="2:15" ht="20.25" x14ac:dyDescent="0.3">
      <c r="B120" s="261" t="s">
        <v>66</v>
      </c>
      <c r="C120" s="132">
        <v>141066000</v>
      </c>
      <c r="D120" s="132">
        <v>141066000</v>
      </c>
      <c r="E120" s="262"/>
      <c r="F120" s="263"/>
      <c r="G120" s="263"/>
      <c r="H120" s="58"/>
      <c r="I120" s="58"/>
      <c r="J120" s="13"/>
      <c r="K120" s="11"/>
      <c r="M120" s="13"/>
      <c r="N120" s="53"/>
      <c r="O120" s="54"/>
    </row>
    <row r="121" spans="2:15" ht="20.25" x14ac:dyDescent="0.3">
      <c r="B121" s="261" t="s">
        <v>65</v>
      </c>
      <c r="C121" s="132"/>
      <c r="D121" s="132">
        <v>0</v>
      </c>
      <c r="E121" s="263"/>
      <c r="F121" s="264"/>
      <c r="G121" s="264"/>
      <c r="H121" s="57"/>
      <c r="I121" s="57"/>
      <c r="J121" s="15"/>
      <c r="K121" s="28"/>
      <c r="M121" s="15"/>
      <c r="N121" s="53"/>
      <c r="O121" s="54"/>
    </row>
    <row r="122" spans="2:15" ht="20.25" x14ac:dyDescent="0.3">
      <c r="B122" s="261" t="s">
        <v>64</v>
      </c>
      <c r="C122" s="239">
        <f>SUM(C120:C121)</f>
        <v>141066000</v>
      </c>
      <c r="D122" s="239">
        <f>SUM(D120:D121)</f>
        <v>141066000</v>
      </c>
      <c r="E122" s="263"/>
      <c r="F122" s="264"/>
      <c r="G122" s="264"/>
      <c r="H122" s="57"/>
      <c r="I122" s="57"/>
      <c r="J122" s="15"/>
      <c r="K122" s="28"/>
      <c r="M122" s="15"/>
      <c r="N122" s="53"/>
      <c r="O122" s="54"/>
    </row>
    <row r="123" spans="2:15" ht="20.25" x14ac:dyDescent="0.3">
      <c r="B123" s="261"/>
      <c r="C123" s="239"/>
      <c r="D123" s="239"/>
      <c r="E123" s="263"/>
      <c r="F123" s="264"/>
      <c r="G123" s="264"/>
      <c r="H123" s="57"/>
      <c r="I123" s="57"/>
      <c r="J123" s="15"/>
      <c r="K123" s="28"/>
      <c r="M123" s="15"/>
      <c r="N123" s="53"/>
      <c r="O123" s="54"/>
    </row>
    <row r="124" spans="2:15" ht="20.25" x14ac:dyDescent="0.3">
      <c r="B124" s="220" t="s">
        <v>63</v>
      </c>
      <c r="C124" s="240"/>
      <c r="D124" s="240"/>
      <c r="E124" s="253"/>
      <c r="F124" s="253"/>
      <c r="G124" s="253"/>
      <c r="J124" s="15"/>
      <c r="K124" s="28"/>
      <c r="M124" s="15"/>
      <c r="N124" s="53"/>
      <c r="O124" s="54"/>
    </row>
    <row r="125" spans="2:15" ht="20.25" x14ac:dyDescent="0.3">
      <c r="B125" s="220" t="s">
        <v>62</v>
      </c>
      <c r="C125" s="265">
        <v>2486440000</v>
      </c>
      <c r="D125" s="265">
        <v>2486440000</v>
      </c>
      <c r="E125" s="253"/>
      <c r="F125" s="252"/>
      <c r="G125" s="252"/>
      <c r="J125" s="13"/>
      <c r="K125" s="11"/>
      <c r="M125" s="13"/>
      <c r="N125" s="53"/>
      <c r="O125" s="54"/>
    </row>
    <row r="126" spans="2:15" ht="20.25" x14ac:dyDescent="0.3">
      <c r="B126" s="220" t="s">
        <v>61</v>
      </c>
      <c r="C126" s="239"/>
      <c r="D126" s="239"/>
      <c r="E126" s="260"/>
      <c r="F126" s="260"/>
      <c r="G126" s="260"/>
      <c r="J126" s="15"/>
      <c r="K126" s="28"/>
      <c r="M126" s="15"/>
      <c r="N126" s="53"/>
      <c r="O126" s="54"/>
    </row>
    <row r="127" spans="2:15" ht="20.25" x14ac:dyDescent="0.3">
      <c r="B127" s="220" t="s">
        <v>55</v>
      </c>
      <c r="C127" s="239">
        <v>2486440000</v>
      </c>
      <c r="D127" s="239">
        <v>2486440000</v>
      </c>
      <c r="E127" s="260"/>
      <c r="F127" s="260"/>
      <c r="G127" s="260"/>
      <c r="J127" s="15"/>
      <c r="K127" s="28"/>
      <c r="M127" s="15"/>
      <c r="N127" s="53"/>
      <c r="O127" s="54"/>
    </row>
    <row r="128" spans="2:15" ht="20.25" x14ac:dyDescent="0.3">
      <c r="B128" s="220"/>
      <c r="C128" s="239"/>
      <c r="D128" s="239"/>
      <c r="E128" s="260"/>
      <c r="F128" s="260"/>
      <c r="G128" s="260"/>
      <c r="J128" s="15"/>
      <c r="K128" s="28"/>
      <c r="M128" s="15"/>
      <c r="N128" s="53"/>
      <c r="O128" s="54"/>
    </row>
    <row r="129" spans="2:15" ht="20.25" x14ac:dyDescent="0.3">
      <c r="B129" s="220" t="s">
        <v>60</v>
      </c>
      <c r="C129" s="240"/>
      <c r="D129" s="240"/>
      <c r="E129" s="266"/>
      <c r="F129" s="253"/>
      <c r="G129" s="253"/>
      <c r="J129" s="15"/>
      <c r="K129" s="28"/>
      <c r="M129" s="15"/>
      <c r="N129" s="53"/>
      <c r="O129" s="54"/>
    </row>
    <row r="130" spans="2:15" ht="20.25" x14ac:dyDescent="0.3">
      <c r="B130" s="220" t="s">
        <v>199</v>
      </c>
      <c r="C130" s="240"/>
      <c r="D130" s="240"/>
      <c r="E130" s="266"/>
      <c r="F130" s="253"/>
      <c r="G130" s="253"/>
      <c r="J130" s="15"/>
      <c r="K130" s="28"/>
      <c r="M130" s="15"/>
      <c r="N130" s="53"/>
      <c r="O130" s="54"/>
    </row>
    <row r="131" spans="2:15" ht="20.25" x14ac:dyDescent="0.3">
      <c r="B131" s="220" t="s">
        <v>59</v>
      </c>
      <c r="C131" s="265">
        <v>400000000</v>
      </c>
      <c r="D131" s="265">
        <v>400000000</v>
      </c>
      <c r="E131" s="253"/>
      <c r="F131" s="253"/>
      <c r="G131" s="253"/>
      <c r="J131" s="15"/>
      <c r="K131" s="28"/>
      <c r="M131" s="15"/>
      <c r="N131" s="53"/>
      <c r="O131" s="54"/>
    </row>
    <row r="132" spans="2:15" ht="20.25" x14ac:dyDescent="0.3">
      <c r="B132" s="220"/>
      <c r="C132" s="265"/>
      <c r="D132" s="265"/>
      <c r="E132" s="253"/>
      <c r="F132" s="253"/>
      <c r="G132" s="253"/>
      <c r="J132" s="15"/>
      <c r="K132" s="28"/>
      <c r="M132" s="15"/>
      <c r="N132" s="53"/>
      <c r="O132" s="54"/>
    </row>
    <row r="133" spans="2:15" ht="20.25" x14ac:dyDescent="0.3">
      <c r="B133" s="220"/>
      <c r="C133" s="239">
        <v>400000000</v>
      </c>
      <c r="D133" s="239">
        <v>400000000</v>
      </c>
      <c r="E133" s="260"/>
      <c r="F133" s="260"/>
      <c r="G133" s="260"/>
      <c r="J133" s="15"/>
      <c r="K133" s="28"/>
      <c r="M133" s="15"/>
      <c r="N133" s="53"/>
      <c r="O133" s="54"/>
    </row>
    <row r="134" spans="2:15" ht="20.25" x14ac:dyDescent="0.3">
      <c r="B134" s="220"/>
      <c r="C134" s="239"/>
      <c r="D134" s="239"/>
      <c r="E134" s="260"/>
      <c r="F134" s="260"/>
      <c r="G134" s="260"/>
      <c r="J134" s="15"/>
      <c r="K134" s="28"/>
      <c r="M134" s="15"/>
      <c r="N134" s="53"/>
      <c r="O134" s="54"/>
    </row>
    <row r="135" spans="2:15" ht="20.25" x14ac:dyDescent="0.3">
      <c r="B135" s="220" t="s">
        <v>58</v>
      </c>
      <c r="C135" s="240"/>
      <c r="D135" s="132"/>
      <c r="E135" s="324"/>
      <c r="F135" s="253"/>
      <c r="G135" s="253"/>
      <c r="J135" s="15"/>
      <c r="K135" s="28"/>
      <c r="M135" s="15"/>
      <c r="N135" s="53"/>
      <c r="O135" s="54"/>
    </row>
    <row r="136" spans="2:15" ht="20.25" x14ac:dyDescent="0.3">
      <c r="B136" s="220" t="s">
        <v>57</v>
      </c>
      <c r="C136" s="132">
        <v>2987805034</v>
      </c>
      <c r="D136" s="132">
        <v>2347922670</v>
      </c>
      <c r="E136" s="252"/>
      <c r="F136" s="252"/>
      <c r="G136" s="252"/>
      <c r="J136" s="13"/>
      <c r="K136" s="11"/>
      <c r="M136" s="13"/>
      <c r="N136" s="53"/>
      <c r="O136" s="54"/>
    </row>
    <row r="137" spans="2:15" ht="20.25" x14ac:dyDescent="0.3">
      <c r="B137" s="220" t="s">
        <v>56</v>
      </c>
      <c r="C137" s="132">
        <v>68077584.037500024</v>
      </c>
      <c r="D137" s="132">
        <v>189159091</v>
      </c>
      <c r="E137" s="252"/>
      <c r="F137" s="252"/>
      <c r="G137" s="252"/>
      <c r="H137" s="37"/>
      <c r="I137" s="37"/>
      <c r="J137" s="13"/>
      <c r="K137" s="11"/>
      <c r="M137" s="13"/>
      <c r="N137" s="53"/>
      <c r="O137" s="54"/>
    </row>
    <row r="138" spans="2:15" ht="20.25" x14ac:dyDescent="0.3">
      <c r="B138" s="220" t="s">
        <v>214</v>
      </c>
      <c r="C138" s="326">
        <v>120057715</v>
      </c>
      <c r="D138" s="132">
        <v>0</v>
      </c>
      <c r="E138" s="252"/>
      <c r="F138" s="252"/>
      <c r="G138" s="252"/>
      <c r="H138" s="37"/>
      <c r="I138" s="37"/>
      <c r="J138" s="13"/>
      <c r="K138" s="11"/>
      <c r="M138" s="13"/>
      <c r="N138" s="53"/>
      <c r="O138" s="54"/>
    </row>
    <row r="139" spans="2:15" ht="20.25" x14ac:dyDescent="0.3">
      <c r="B139" s="220" t="s">
        <v>55</v>
      </c>
      <c r="C139" s="239">
        <f>SUM(C136:C138)</f>
        <v>3175940333.0374999</v>
      </c>
      <c r="D139" s="239">
        <f>D136+D137+D138</f>
        <v>2537081761</v>
      </c>
      <c r="E139" s="260"/>
      <c r="F139" s="260"/>
      <c r="G139" s="260"/>
      <c r="J139" s="15"/>
      <c r="K139" s="28"/>
      <c r="M139" s="15"/>
      <c r="N139" s="53"/>
      <c r="O139" s="54"/>
    </row>
    <row r="140" spans="2:15" ht="20.25" x14ac:dyDescent="0.3">
      <c r="B140" s="220"/>
      <c r="C140" s="239"/>
      <c r="D140" s="239"/>
      <c r="E140" s="260"/>
      <c r="F140" s="260"/>
      <c r="G140" s="260"/>
      <c r="I140" s="37"/>
      <c r="J140" s="15"/>
      <c r="K140" s="28"/>
      <c r="M140" s="15"/>
      <c r="N140" s="53"/>
      <c r="O140" s="54"/>
    </row>
    <row r="141" spans="2:15" ht="20.25" x14ac:dyDescent="0.3">
      <c r="B141" s="220" t="s">
        <v>54</v>
      </c>
      <c r="C141" s="240"/>
      <c r="D141" s="240"/>
      <c r="E141" s="267"/>
      <c r="F141" s="267"/>
      <c r="G141" s="267"/>
      <c r="H141" s="13"/>
      <c r="I141" s="13"/>
      <c r="J141" s="13"/>
      <c r="K141" s="11"/>
      <c r="M141" s="13"/>
      <c r="N141" s="53"/>
      <c r="O141" s="54"/>
    </row>
    <row r="142" spans="2:15" ht="20.25" x14ac:dyDescent="0.3">
      <c r="B142" s="220" t="s">
        <v>53</v>
      </c>
      <c r="C142" s="132">
        <v>0</v>
      </c>
      <c r="D142" s="132">
        <v>0</v>
      </c>
      <c r="E142" s="266"/>
      <c r="F142" s="267"/>
      <c r="G142" s="267"/>
      <c r="H142" s="15"/>
      <c r="I142" s="15"/>
      <c r="J142" s="15"/>
      <c r="K142" s="28"/>
      <c r="M142" s="15"/>
      <c r="N142" s="53"/>
      <c r="O142" s="54"/>
    </row>
    <row r="143" spans="2:15" ht="20.25" x14ac:dyDescent="0.3">
      <c r="B143" s="220" t="s">
        <v>52</v>
      </c>
      <c r="C143" s="239"/>
      <c r="D143" s="239"/>
      <c r="E143" s="244"/>
      <c r="F143" s="247"/>
      <c r="G143" s="247"/>
      <c r="H143" s="15"/>
      <c r="I143" s="15"/>
      <c r="J143" s="15"/>
      <c r="K143" s="28"/>
      <c r="M143" s="15"/>
      <c r="N143" s="53"/>
      <c r="O143" s="54"/>
    </row>
    <row r="144" spans="2:15" ht="20.25" x14ac:dyDescent="0.3">
      <c r="B144" s="220"/>
      <c r="C144" s="239">
        <f>C142</f>
        <v>0</v>
      </c>
      <c r="D144" s="239">
        <v>0</v>
      </c>
      <c r="E144" s="244"/>
      <c r="F144" s="247"/>
      <c r="G144" s="247"/>
      <c r="H144" s="15"/>
      <c r="I144" s="15"/>
      <c r="J144" s="15"/>
      <c r="K144" s="28"/>
      <c r="M144" s="15"/>
      <c r="N144" s="53"/>
      <c r="O144" s="54"/>
    </row>
    <row r="145" spans="2:15" ht="20.25" x14ac:dyDescent="0.3">
      <c r="B145" s="220"/>
      <c r="C145" s="220"/>
      <c r="D145" s="220"/>
      <c r="E145" s="244"/>
      <c r="F145" s="247"/>
      <c r="G145" s="247"/>
      <c r="H145" s="15"/>
      <c r="I145" s="15"/>
      <c r="J145" s="15"/>
      <c r="K145" s="28"/>
      <c r="M145" s="15"/>
      <c r="N145" s="53"/>
      <c r="O145" s="54"/>
    </row>
    <row r="146" spans="2:15" ht="18" x14ac:dyDescent="0.25">
      <c r="B146" s="244"/>
      <c r="C146" s="244"/>
      <c r="D146" s="244"/>
      <c r="E146" s="244"/>
      <c r="F146" s="247"/>
      <c r="G146" s="247"/>
      <c r="H146" s="15"/>
      <c r="I146" s="15"/>
      <c r="J146" s="15"/>
      <c r="K146" s="28"/>
      <c r="M146" s="15"/>
      <c r="N146" s="53"/>
      <c r="O146" s="54"/>
    </row>
    <row r="147" spans="2:15" ht="18" x14ac:dyDescent="0.25">
      <c r="B147" s="244"/>
      <c r="C147" s="244"/>
      <c r="D147" s="244"/>
      <c r="E147" s="244"/>
      <c r="F147" s="247"/>
      <c r="G147" s="247"/>
      <c r="H147" s="15"/>
      <c r="I147" s="15"/>
      <c r="J147" s="15"/>
      <c r="K147" s="28"/>
      <c r="M147" s="15"/>
      <c r="N147" s="53"/>
      <c r="O147" s="54"/>
    </row>
    <row r="148" spans="2:15" ht="18" x14ac:dyDescent="0.25">
      <c r="B148" s="244"/>
      <c r="C148" s="244"/>
      <c r="D148" s="268"/>
      <c r="E148" s="244"/>
      <c r="F148" s="247"/>
      <c r="G148" s="247"/>
      <c r="H148" s="15"/>
      <c r="I148" s="15"/>
      <c r="J148" s="15"/>
      <c r="K148" s="28"/>
      <c r="M148" s="15"/>
      <c r="N148" s="53"/>
      <c r="O148" s="54"/>
    </row>
    <row r="149" spans="2:15" ht="18" x14ac:dyDescent="0.25">
      <c r="B149" s="244"/>
      <c r="C149" s="244"/>
      <c r="D149" s="244"/>
      <c r="E149" s="244"/>
      <c r="F149" s="247"/>
      <c r="G149" s="247"/>
      <c r="H149" s="15"/>
      <c r="I149" s="15"/>
      <c r="J149" s="15"/>
      <c r="K149" s="28"/>
      <c r="M149" s="15"/>
      <c r="N149" s="53"/>
      <c r="O149" s="54"/>
    </row>
    <row r="150" spans="2:15" ht="18" x14ac:dyDescent="0.25">
      <c r="B150" s="244"/>
      <c r="C150" s="244"/>
      <c r="D150" s="231"/>
      <c r="E150" s="244"/>
      <c r="F150" s="247"/>
      <c r="G150" s="247"/>
      <c r="H150" s="15"/>
      <c r="I150" s="15"/>
      <c r="J150" s="15"/>
      <c r="K150" s="28"/>
      <c r="M150" s="15"/>
      <c r="N150" s="53"/>
      <c r="O150" s="54"/>
    </row>
    <row r="151" spans="2:15" ht="18" x14ac:dyDescent="0.25">
      <c r="B151" s="269"/>
      <c r="C151" s="244"/>
      <c r="D151" s="244"/>
      <c r="E151" s="244"/>
      <c r="F151" s="247"/>
      <c r="G151" s="247"/>
      <c r="H151" s="15"/>
      <c r="I151" s="15"/>
      <c r="J151" s="15"/>
      <c r="K151" s="28"/>
      <c r="N151" s="53"/>
      <c r="O151" s="54"/>
    </row>
    <row r="152" spans="2:15" ht="18.75" x14ac:dyDescent="0.25">
      <c r="B152" s="269"/>
      <c r="C152" s="244"/>
      <c r="D152" s="244"/>
      <c r="E152" s="270"/>
      <c r="F152" s="222"/>
      <c r="G152" s="222"/>
      <c r="N152" s="53"/>
      <c r="O152" s="54"/>
    </row>
    <row r="153" spans="2:15" ht="20.25" x14ac:dyDescent="0.3">
      <c r="B153" s="232" t="s">
        <v>21</v>
      </c>
      <c r="C153" s="240"/>
      <c r="D153" s="240"/>
      <c r="E153" s="271"/>
      <c r="F153" s="265"/>
      <c r="G153" s="265"/>
      <c r="H153" s="48"/>
      <c r="I153" s="48"/>
      <c r="J153" s="48"/>
      <c r="N153" s="53"/>
      <c r="O153" s="54"/>
    </row>
    <row r="154" spans="2:15" ht="20.25" x14ac:dyDescent="0.3">
      <c r="B154" s="233" t="s">
        <v>20</v>
      </c>
      <c r="C154" s="236"/>
      <c r="D154" s="242"/>
      <c r="E154" s="272"/>
      <c r="F154" s="250"/>
      <c r="G154" s="250"/>
      <c r="H154" s="47"/>
      <c r="I154" s="47"/>
      <c r="J154" s="47"/>
      <c r="N154" s="53"/>
      <c r="O154" s="54"/>
    </row>
    <row r="155" spans="2:15" ht="20.25" x14ac:dyDescent="0.3">
      <c r="B155" s="233" t="s">
        <v>216</v>
      </c>
      <c r="C155" s="235">
        <v>45199</v>
      </c>
      <c r="D155" s="235">
        <v>44834</v>
      </c>
      <c r="E155" s="273"/>
      <c r="F155" s="186"/>
      <c r="G155" s="186"/>
      <c r="H155" s="22"/>
      <c r="I155" s="22"/>
      <c r="J155" s="22"/>
      <c r="K155" s="55"/>
      <c r="N155" s="53"/>
      <c r="O155" s="54"/>
    </row>
    <row r="156" spans="2:15" ht="20.25" x14ac:dyDescent="0.3">
      <c r="B156" s="233"/>
      <c r="C156" s="186" t="s">
        <v>106</v>
      </c>
      <c r="D156" s="186" t="s">
        <v>106</v>
      </c>
      <c r="E156" s="273"/>
      <c r="F156" s="186"/>
      <c r="G156" s="186"/>
      <c r="H156" s="22"/>
      <c r="I156" s="22"/>
      <c r="J156" s="22"/>
      <c r="K156" s="55"/>
      <c r="N156" s="53"/>
      <c r="O156" s="54"/>
    </row>
    <row r="157" spans="2:15" ht="21" x14ac:dyDescent="0.35">
      <c r="B157" s="224" t="s">
        <v>51</v>
      </c>
      <c r="C157" s="239"/>
      <c r="D157" s="225"/>
      <c r="E157" s="274"/>
      <c r="F157" s="275"/>
      <c r="G157" s="275"/>
      <c r="H157" s="43"/>
      <c r="I157" s="43"/>
      <c r="J157" s="43"/>
      <c r="K157" s="29"/>
      <c r="N157" s="37"/>
      <c r="O157" s="37"/>
    </row>
    <row r="158" spans="2:15" ht="20.25" x14ac:dyDescent="0.3">
      <c r="B158" s="220" t="s">
        <v>50</v>
      </c>
      <c r="C158" s="339">
        <v>1001538824.84</v>
      </c>
      <c r="D158" s="258">
        <v>851167460</v>
      </c>
      <c r="E158" s="274"/>
      <c r="F158" s="275"/>
      <c r="G158" s="275"/>
      <c r="H158" s="43"/>
      <c r="I158" s="43"/>
      <c r="J158" s="43"/>
      <c r="K158" s="29"/>
      <c r="N158" s="37"/>
      <c r="O158" s="37"/>
    </row>
    <row r="159" spans="2:15" ht="20.25" x14ac:dyDescent="0.3">
      <c r="B159" s="220" t="s">
        <v>49</v>
      </c>
      <c r="C159" s="342">
        <v>13202971.93</v>
      </c>
      <c r="D159" s="276">
        <v>5451.86</v>
      </c>
      <c r="E159" s="274"/>
      <c r="F159" s="275"/>
      <c r="G159" s="275"/>
      <c r="H159" s="43"/>
      <c r="I159" s="43"/>
      <c r="J159" s="43"/>
      <c r="K159" s="29"/>
      <c r="N159" s="37"/>
      <c r="O159" s="37"/>
    </row>
    <row r="160" spans="2:15" ht="20.25" x14ac:dyDescent="0.3">
      <c r="B160" s="220"/>
      <c r="C160" s="239">
        <f>C158+C159</f>
        <v>1014741796.77</v>
      </c>
      <c r="D160" s="277">
        <f>SUM(D158:D159)+1</f>
        <v>851172912.86000001</v>
      </c>
      <c r="E160" s="278"/>
      <c r="F160" s="279"/>
      <c r="G160" s="279"/>
      <c r="H160" s="40"/>
      <c r="I160" s="40"/>
      <c r="J160" s="51"/>
      <c r="K160" s="28"/>
      <c r="M160" s="37"/>
    </row>
    <row r="161" spans="2:16" ht="21" x14ac:dyDescent="0.35">
      <c r="B161" s="224" t="s">
        <v>48</v>
      </c>
      <c r="C161" s="225"/>
      <c r="D161" s="258"/>
      <c r="E161" s="280"/>
      <c r="F161" s="281"/>
      <c r="G161" s="281"/>
      <c r="H161" s="42"/>
      <c r="I161" s="42"/>
      <c r="J161" s="42"/>
      <c r="K161" s="13"/>
      <c r="N161" s="13"/>
      <c r="P161" s="37"/>
    </row>
    <row r="162" spans="2:16" ht="20.25" x14ac:dyDescent="0.3">
      <c r="B162" s="220" t="s">
        <v>47</v>
      </c>
      <c r="C162" s="342">
        <v>22739000</v>
      </c>
      <c r="D162" s="258">
        <v>33700000</v>
      </c>
      <c r="E162" s="280"/>
      <c r="F162" s="281"/>
      <c r="G162" s="281"/>
      <c r="H162" s="42"/>
      <c r="I162" s="42"/>
      <c r="J162" s="42"/>
      <c r="K162" s="13"/>
      <c r="N162" s="13"/>
      <c r="P162" s="37"/>
    </row>
    <row r="163" spans="2:16" ht="20.25" x14ac:dyDescent="0.3">
      <c r="B163" s="220" t="s">
        <v>46</v>
      </c>
      <c r="C163" s="342">
        <v>91603503.530000001</v>
      </c>
      <c r="D163" s="258">
        <v>101186110.75</v>
      </c>
      <c r="E163" s="280"/>
      <c r="F163" s="281"/>
      <c r="G163" s="281"/>
      <c r="H163" s="42"/>
      <c r="I163" s="42"/>
      <c r="J163" s="42"/>
      <c r="K163" s="13"/>
      <c r="N163" s="13"/>
      <c r="P163" s="37"/>
    </row>
    <row r="164" spans="2:16" ht="20.25" x14ac:dyDescent="0.3">
      <c r="B164" s="282" t="s">
        <v>45</v>
      </c>
      <c r="C164" s="342">
        <v>0</v>
      </c>
      <c r="D164" s="258">
        <v>0</v>
      </c>
      <c r="E164" s="280"/>
      <c r="F164" s="281"/>
      <c r="G164" s="281"/>
      <c r="H164" s="42"/>
      <c r="I164" s="42"/>
      <c r="J164" s="42"/>
      <c r="K164" s="13"/>
      <c r="N164" s="13"/>
      <c r="P164" s="37"/>
    </row>
    <row r="165" spans="2:16" ht="20.25" x14ac:dyDescent="0.3">
      <c r="B165" s="220" t="s">
        <v>44</v>
      </c>
      <c r="C165" s="342">
        <v>18568391</v>
      </c>
      <c r="D165" s="258">
        <v>18568391</v>
      </c>
      <c r="E165" s="280"/>
      <c r="F165" s="281"/>
      <c r="G165" s="281"/>
      <c r="H165" s="42"/>
      <c r="I165" s="42"/>
      <c r="J165" s="42"/>
      <c r="K165" s="13"/>
      <c r="N165" s="21"/>
      <c r="P165" s="37"/>
    </row>
    <row r="166" spans="2:16" ht="20.25" x14ac:dyDescent="0.3">
      <c r="B166" s="282" t="s">
        <v>43</v>
      </c>
      <c r="C166" s="342">
        <v>664106060.46000004</v>
      </c>
      <c r="D166" s="258">
        <v>505918013.52999997</v>
      </c>
      <c r="E166" s="280"/>
      <c r="F166" s="283"/>
      <c r="G166" s="283"/>
      <c r="H166" s="43"/>
      <c r="I166" s="43"/>
      <c r="J166" s="43"/>
      <c r="K166" s="13"/>
      <c r="N166" s="21"/>
      <c r="P166" s="37"/>
    </row>
    <row r="167" spans="2:16" ht="20.25" x14ac:dyDescent="0.3">
      <c r="B167" s="282" t="s">
        <v>42</v>
      </c>
      <c r="C167" s="342">
        <v>29854103.619999997</v>
      </c>
      <c r="D167" s="276">
        <v>25535028.239999998</v>
      </c>
      <c r="E167" s="181"/>
      <c r="F167" s="279"/>
      <c r="G167" s="279"/>
      <c r="H167" s="40"/>
      <c r="I167" s="40"/>
      <c r="J167" s="40"/>
      <c r="K167" s="15"/>
      <c r="M167" s="37"/>
      <c r="N167" s="19"/>
      <c r="P167" s="37"/>
    </row>
    <row r="168" spans="2:16" ht="20.25" x14ac:dyDescent="0.3">
      <c r="B168" s="224"/>
      <c r="C168" s="239">
        <f>C162+C163+C165+C166+C167</f>
        <v>826871058.61000001</v>
      </c>
      <c r="D168" s="277">
        <f>SUM(D162:D167)-20</f>
        <v>684907523.51999998</v>
      </c>
      <c r="E168" s="280"/>
      <c r="F168" s="222"/>
      <c r="G168" s="222"/>
      <c r="H168" s="42"/>
      <c r="I168" s="42"/>
      <c r="J168" s="44"/>
      <c r="K168" s="13"/>
      <c r="N168" s="13"/>
      <c r="P168" s="37"/>
    </row>
    <row r="169" spans="2:16" ht="20.25" x14ac:dyDescent="0.3">
      <c r="B169" s="224" t="s">
        <v>41</v>
      </c>
      <c r="C169" s="284"/>
      <c r="D169" s="285"/>
      <c r="E169" s="280"/>
      <c r="F169" s="222"/>
      <c r="G169" s="222"/>
      <c r="H169" s="42"/>
      <c r="I169" s="42"/>
      <c r="J169" s="42"/>
      <c r="K169" s="13"/>
      <c r="M169" s="37"/>
      <c r="N169" s="10"/>
      <c r="P169" s="37"/>
    </row>
    <row r="170" spans="2:16" ht="20.25" x14ac:dyDescent="0.3">
      <c r="B170" s="286" t="s">
        <v>40</v>
      </c>
      <c r="C170" s="342">
        <v>0</v>
      </c>
      <c r="D170" s="258"/>
      <c r="E170" s="280"/>
      <c r="F170" s="281"/>
      <c r="G170" s="281"/>
      <c r="H170" s="42"/>
      <c r="I170" s="42"/>
      <c r="J170" s="42"/>
      <c r="K170" s="13"/>
      <c r="N170" s="13"/>
      <c r="P170" s="37"/>
    </row>
    <row r="171" spans="2:16" ht="20.25" x14ac:dyDescent="0.3">
      <c r="B171" s="286" t="s">
        <v>39</v>
      </c>
      <c r="C171" s="342">
        <v>48005320.890000001</v>
      </c>
      <c r="D171" s="258">
        <v>30374429.870000001</v>
      </c>
      <c r="E171" s="280"/>
      <c r="F171" s="281"/>
      <c r="G171" s="281"/>
      <c r="H171" s="42"/>
      <c r="I171" s="42"/>
      <c r="J171" s="42"/>
      <c r="K171" s="13"/>
      <c r="N171" s="13"/>
      <c r="P171" s="37"/>
    </row>
    <row r="172" spans="2:16" ht="20.25" x14ac:dyDescent="0.3">
      <c r="B172" s="286" t="s">
        <v>38</v>
      </c>
      <c r="C172" s="342">
        <v>3553649.89</v>
      </c>
      <c r="D172" s="258">
        <v>8120228.0800000001</v>
      </c>
      <c r="E172" s="280"/>
      <c r="F172" s="281"/>
      <c r="G172" s="281"/>
      <c r="H172" s="42"/>
      <c r="I172" s="42"/>
      <c r="J172" s="42"/>
      <c r="K172" s="13"/>
      <c r="N172" s="13"/>
      <c r="P172" s="37"/>
    </row>
    <row r="173" spans="2:16" ht="20.25" x14ac:dyDescent="0.3">
      <c r="B173" s="286" t="s">
        <v>37</v>
      </c>
      <c r="C173" s="342">
        <v>164200</v>
      </c>
      <c r="D173" s="258">
        <v>941499.65</v>
      </c>
      <c r="E173" s="280"/>
      <c r="F173" s="281"/>
      <c r="G173" s="281"/>
      <c r="H173" s="42"/>
      <c r="I173" s="42"/>
      <c r="J173" s="42"/>
      <c r="K173" s="13"/>
      <c r="N173" s="13"/>
      <c r="P173" s="37"/>
    </row>
    <row r="174" spans="2:16" ht="20.25" x14ac:dyDescent="0.3">
      <c r="B174" s="286" t="s">
        <v>36</v>
      </c>
      <c r="C174" s="342">
        <v>521200</v>
      </c>
      <c r="D174" s="258">
        <v>1613250</v>
      </c>
      <c r="E174" s="280"/>
      <c r="F174" s="281"/>
      <c r="G174" s="281"/>
      <c r="H174" s="42"/>
      <c r="I174" s="42"/>
      <c r="J174" s="42"/>
      <c r="K174" s="13"/>
      <c r="N174" s="13"/>
      <c r="P174" s="37"/>
    </row>
    <row r="175" spans="2:16" ht="20.25" x14ac:dyDescent="0.3">
      <c r="B175" s="286" t="s">
        <v>35</v>
      </c>
      <c r="C175" s="342">
        <v>99300</v>
      </c>
      <c r="D175" s="281">
        <v>1008890</v>
      </c>
      <c r="E175" s="280"/>
      <c r="F175" s="281"/>
      <c r="G175" s="281"/>
      <c r="H175" s="42"/>
      <c r="I175" s="42"/>
      <c r="J175" s="42"/>
      <c r="K175" s="13"/>
      <c r="N175" s="13"/>
      <c r="P175" s="37"/>
    </row>
    <row r="176" spans="2:16" ht="20.25" x14ac:dyDescent="0.3">
      <c r="B176" s="286" t="s">
        <v>34</v>
      </c>
      <c r="C176" s="342">
        <v>805200</v>
      </c>
      <c r="D176" s="258">
        <v>1118200</v>
      </c>
      <c r="E176" s="280"/>
      <c r="F176" s="281"/>
      <c r="G176" s="281"/>
      <c r="H176" s="42"/>
      <c r="I176" s="42"/>
      <c r="J176" s="42"/>
      <c r="K176" s="13"/>
      <c r="N176" s="13"/>
      <c r="P176" s="37"/>
    </row>
    <row r="177" spans="2:16" ht="20.25" x14ac:dyDescent="0.3">
      <c r="B177" s="286" t="s">
        <v>33</v>
      </c>
      <c r="C177" s="342">
        <v>1616100</v>
      </c>
      <c r="D177" s="258">
        <v>3863007.76</v>
      </c>
      <c r="E177" s="280"/>
      <c r="F177" s="281"/>
      <c r="G177" s="281"/>
      <c r="H177" s="42"/>
      <c r="I177" s="42"/>
      <c r="J177" s="42"/>
      <c r="K177" s="13"/>
      <c r="N177" s="13"/>
      <c r="P177" s="37"/>
    </row>
    <row r="178" spans="2:16" ht="20.25" x14ac:dyDescent="0.3">
      <c r="B178" s="286" t="s">
        <v>32</v>
      </c>
      <c r="C178" s="342">
        <v>1296845</v>
      </c>
      <c r="D178" s="258">
        <v>2034760</v>
      </c>
      <c r="E178" s="280"/>
      <c r="F178" s="281"/>
      <c r="G178" s="281"/>
      <c r="H178" s="42"/>
      <c r="I178" s="42"/>
      <c r="J178" s="42"/>
      <c r="K178" s="13"/>
      <c r="N178" s="13"/>
      <c r="P178" s="37"/>
    </row>
    <row r="179" spans="2:16" ht="20.25" x14ac:dyDescent="0.3">
      <c r="B179" s="286" t="s">
        <v>31</v>
      </c>
      <c r="C179" s="342">
        <v>495500</v>
      </c>
      <c r="D179" s="258">
        <v>904840</v>
      </c>
      <c r="E179" s="280"/>
      <c r="F179" s="281"/>
      <c r="G179" s="281"/>
      <c r="H179" s="42"/>
      <c r="I179" s="42"/>
      <c r="J179" s="42"/>
      <c r="K179" s="13"/>
      <c r="N179" s="13"/>
      <c r="P179" s="37"/>
    </row>
    <row r="180" spans="2:16" ht="20.25" x14ac:dyDescent="0.3">
      <c r="B180" s="286" t="s">
        <v>30</v>
      </c>
      <c r="C180" s="342">
        <v>4400912.5</v>
      </c>
      <c r="D180" s="258">
        <v>2310500</v>
      </c>
      <c r="E180" s="280"/>
      <c r="F180" s="281"/>
      <c r="G180" s="281"/>
      <c r="H180" s="42"/>
      <c r="I180" s="42"/>
      <c r="J180" s="42"/>
      <c r="K180" s="13"/>
      <c r="P180" s="37"/>
    </row>
    <row r="181" spans="2:16" ht="20.25" x14ac:dyDescent="0.3">
      <c r="B181" s="286" t="s">
        <v>29</v>
      </c>
      <c r="C181" s="342">
        <v>0</v>
      </c>
      <c r="D181" s="258">
        <v>0</v>
      </c>
      <c r="E181" s="280"/>
      <c r="F181" s="281"/>
      <c r="G181" s="281"/>
      <c r="H181" s="42"/>
      <c r="I181" s="42"/>
      <c r="J181" s="42"/>
      <c r="K181" s="13"/>
      <c r="N181" s="13"/>
      <c r="P181" s="37"/>
    </row>
    <row r="182" spans="2:16" ht="20.25" x14ac:dyDescent="0.3">
      <c r="B182" s="286" t="s">
        <v>28</v>
      </c>
      <c r="C182" s="342">
        <v>4120000</v>
      </c>
      <c r="D182" s="258">
        <v>2743751.08</v>
      </c>
      <c r="E182" s="280"/>
      <c r="F182" s="281"/>
      <c r="G182" s="281"/>
      <c r="H182" s="42"/>
      <c r="I182" s="42"/>
      <c r="J182" s="42"/>
      <c r="K182" s="13"/>
      <c r="N182" s="13"/>
      <c r="P182" s="37"/>
    </row>
    <row r="183" spans="2:16" ht="20.25" x14ac:dyDescent="0.3">
      <c r="B183" s="286" t="s">
        <v>27</v>
      </c>
      <c r="C183" s="342">
        <v>1392000</v>
      </c>
      <c r="D183" s="258">
        <v>150000</v>
      </c>
      <c r="E183" s="280"/>
      <c r="F183" s="281"/>
      <c r="G183" s="281"/>
      <c r="H183" s="42"/>
      <c r="I183" s="42"/>
      <c r="J183" s="42"/>
      <c r="K183" s="13"/>
      <c r="N183" s="13"/>
      <c r="P183" s="37"/>
    </row>
    <row r="184" spans="2:16" ht="20.25" x14ac:dyDescent="0.3">
      <c r="B184" s="286" t="s">
        <v>26</v>
      </c>
      <c r="C184" s="342">
        <v>0</v>
      </c>
      <c r="D184" s="258">
        <v>12820247.75</v>
      </c>
      <c r="E184" s="280"/>
      <c r="F184" s="281"/>
      <c r="G184" s="281"/>
      <c r="H184" s="42"/>
      <c r="I184" s="42"/>
      <c r="J184" s="42"/>
      <c r="K184" s="13"/>
      <c r="N184" s="13"/>
      <c r="P184" s="37"/>
    </row>
    <row r="185" spans="2:16" ht="20.25" x14ac:dyDescent="0.3">
      <c r="B185" s="240" t="s">
        <v>25</v>
      </c>
      <c r="C185" s="342">
        <v>7418796</v>
      </c>
      <c r="D185" s="258">
        <v>8494448.3099999987</v>
      </c>
      <c r="E185" s="280"/>
      <c r="F185" s="281"/>
      <c r="G185" s="281"/>
      <c r="H185" s="45"/>
      <c r="I185" s="45"/>
      <c r="J185" s="45"/>
      <c r="K185" s="13"/>
      <c r="N185" s="13"/>
      <c r="P185" s="37"/>
    </row>
    <row r="186" spans="2:16" ht="20.25" x14ac:dyDescent="0.3">
      <c r="B186" s="286" t="s">
        <v>24</v>
      </c>
      <c r="C186" s="342">
        <v>5448578.9500000002</v>
      </c>
      <c r="D186" s="287">
        <v>5448578.9500000002</v>
      </c>
      <c r="E186" s="280"/>
      <c r="F186" s="281"/>
      <c r="G186" s="281"/>
      <c r="H186" s="42"/>
      <c r="I186" s="42"/>
      <c r="J186" s="42"/>
      <c r="K186" s="13"/>
      <c r="N186" s="13"/>
      <c r="P186" s="37"/>
    </row>
    <row r="187" spans="2:16" ht="20.25" x14ac:dyDescent="0.3">
      <c r="B187" s="286" t="s">
        <v>23</v>
      </c>
      <c r="C187" s="342">
        <v>0</v>
      </c>
      <c r="D187" s="258">
        <v>1058000</v>
      </c>
      <c r="E187" s="288"/>
      <c r="F187" s="127"/>
      <c r="G187" s="127"/>
      <c r="H187" s="44"/>
      <c r="I187" s="44"/>
      <c r="J187" s="44"/>
      <c r="N187" s="13"/>
      <c r="P187" s="37"/>
    </row>
    <row r="188" spans="2:16" ht="20.25" x14ac:dyDescent="0.3">
      <c r="B188" s="286" t="s">
        <v>208</v>
      </c>
      <c r="C188" s="342">
        <v>5037996.8499999996</v>
      </c>
      <c r="D188" s="258">
        <v>800000</v>
      </c>
      <c r="E188" s="288"/>
      <c r="F188" s="127"/>
      <c r="G188" s="127"/>
      <c r="H188" s="44"/>
      <c r="I188" s="44"/>
      <c r="J188" s="44"/>
      <c r="N188" s="13"/>
      <c r="P188" s="37"/>
    </row>
    <row r="189" spans="2:16" ht="20.25" x14ac:dyDescent="0.3">
      <c r="B189" s="286" t="s">
        <v>206</v>
      </c>
      <c r="C189" s="342">
        <v>550000</v>
      </c>
      <c r="D189" s="258">
        <v>6267567</v>
      </c>
      <c r="E189" s="288"/>
      <c r="F189" s="281"/>
      <c r="G189" s="281"/>
      <c r="H189" s="44"/>
      <c r="I189" s="44"/>
      <c r="J189" s="44"/>
      <c r="N189" s="13"/>
      <c r="P189" s="37"/>
    </row>
    <row r="190" spans="2:16" ht="20.25" x14ac:dyDescent="0.3">
      <c r="B190" s="286" t="s">
        <v>22</v>
      </c>
      <c r="C190" s="342">
        <v>0</v>
      </c>
      <c r="D190" s="258">
        <v>0</v>
      </c>
      <c r="E190" s="280"/>
      <c r="F190" s="281"/>
      <c r="G190" s="281"/>
      <c r="H190" s="42"/>
      <c r="I190" s="42"/>
      <c r="J190" s="44"/>
      <c r="K190" s="21"/>
      <c r="N190" s="13"/>
      <c r="P190" s="37"/>
    </row>
    <row r="191" spans="2:16" ht="20.25" x14ac:dyDescent="0.3">
      <c r="B191" s="286"/>
      <c r="C191" s="254">
        <f>SUM(C170:C190)</f>
        <v>84925600.079999998</v>
      </c>
      <c r="D191" s="277">
        <f>SUM(D170:D190)</f>
        <v>90072198.450000003</v>
      </c>
      <c r="E191" s="181"/>
      <c r="F191" s="283"/>
      <c r="G191" s="283"/>
      <c r="K191" s="28"/>
      <c r="N191" s="13"/>
      <c r="P191" s="37"/>
    </row>
    <row r="192" spans="2:16" ht="20.25" x14ac:dyDescent="0.3">
      <c r="B192" s="286"/>
      <c r="C192" s="254"/>
      <c r="D192" s="239"/>
      <c r="E192" s="181"/>
      <c r="F192" s="289"/>
      <c r="G192" s="222"/>
      <c r="K192" s="28"/>
      <c r="N192" s="13"/>
      <c r="P192" s="37"/>
    </row>
    <row r="193" spans="2:16" ht="18.75" x14ac:dyDescent="0.25">
      <c r="B193" s="290"/>
      <c r="C193" s="244"/>
      <c r="D193" s="244"/>
      <c r="E193" s="270"/>
      <c r="F193" s="222"/>
      <c r="G193" s="222"/>
      <c r="K193" s="28"/>
      <c r="N193" s="13"/>
      <c r="P193" s="37"/>
    </row>
    <row r="194" spans="2:16" ht="20.25" x14ac:dyDescent="0.3">
      <c r="B194" s="232" t="s">
        <v>21</v>
      </c>
      <c r="C194" s="240"/>
      <c r="D194" s="240"/>
      <c r="E194" s="249"/>
      <c r="F194" s="291"/>
      <c r="G194" s="222"/>
      <c r="H194" s="48"/>
      <c r="I194" s="48"/>
      <c r="J194" s="48"/>
      <c r="K194" s="28"/>
      <c r="N194" s="13"/>
      <c r="P194" s="37"/>
    </row>
    <row r="195" spans="2:16" ht="20.25" x14ac:dyDescent="0.3">
      <c r="B195" s="233" t="s">
        <v>20</v>
      </c>
      <c r="C195" s="222"/>
      <c r="D195" s="222"/>
      <c r="E195" s="250"/>
      <c r="F195" s="249"/>
      <c r="G195" s="249"/>
      <c r="H195" s="47"/>
      <c r="I195" s="47"/>
      <c r="J195" s="47"/>
      <c r="K195" s="28"/>
      <c r="N195" s="13"/>
      <c r="P195" s="37"/>
    </row>
    <row r="196" spans="2:16" ht="20.25" x14ac:dyDescent="0.3">
      <c r="B196" s="233" t="s">
        <v>216</v>
      </c>
      <c r="C196" s="235">
        <v>45199</v>
      </c>
      <c r="D196" s="235">
        <v>44834</v>
      </c>
      <c r="E196" s="273"/>
      <c r="F196" s="250"/>
      <c r="G196" s="250"/>
      <c r="H196" s="22"/>
      <c r="I196" s="22"/>
      <c r="J196" s="22"/>
      <c r="K196" s="28"/>
      <c r="N196" s="13"/>
      <c r="P196" s="37"/>
    </row>
    <row r="197" spans="2:16" ht="20.25" x14ac:dyDescent="0.3">
      <c r="B197" s="224"/>
      <c r="C197" s="186" t="s">
        <v>106</v>
      </c>
      <c r="D197" s="186" t="s">
        <v>106</v>
      </c>
      <c r="E197" s="292"/>
      <c r="F197" s="273"/>
      <c r="G197" s="273"/>
      <c r="H197" s="15"/>
      <c r="I197" s="15"/>
      <c r="K197" s="28"/>
      <c r="N197" s="13"/>
      <c r="P197" s="37"/>
    </row>
    <row r="198" spans="2:16" ht="20.25" x14ac:dyDescent="0.3">
      <c r="B198" s="286"/>
      <c r="C198" s="240"/>
      <c r="D198" s="240"/>
      <c r="E198" s="292"/>
      <c r="F198" s="247"/>
      <c r="G198" s="247"/>
      <c r="H198" s="15"/>
      <c r="I198" s="15"/>
      <c r="K198" s="28"/>
      <c r="N198" s="13"/>
      <c r="P198" s="37"/>
    </row>
    <row r="199" spans="2:16" ht="20.25" x14ac:dyDescent="0.3">
      <c r="B199" s="286"/>
      <c r="C199" s="240"/>
      <c r="D199" s="240"/>
      <c r="E199" s="293"/>
      <c r="F199" s="247"/>
      <c r="G199" s="247"/>
      <c r="H199" s="42"/>
      <c r="I199" s="42"/>
      <c r="J199" s="44"/>
      <c r="K199" s="11"/>
      <c r="N199" s="13"/>
      <c r="O199" s="37"/>
      <c r="P199" s="37"/>
    </row>
    <row r="200" spans="2:16" ht="20.25" x14ac:dyDescent="0.3">
      <c r="B200" s="224" t="s">
        <v>19</v>
      </c>
      <c r="C200" s="240"/>
      <c r="D200" s="240"/>
      <c r="E200" s="294"/>
      <c r="F200" s="294"/>
      <c r="G200" s="294"/>
      <c r="H200" s="42"/>
      <c r="I200" s="42"/>
      <c r="J200" s="44"/>
      <c r="K200" s="13"/>
      <c r="M200" s="37"/>
      <c r="N200" s="13"/>
      <c r="O200" s="37"/>
      <c r="P200" s="37"/>
    </row>
    <row r="201" spans="2:16" ht="20.25" x14ac:dyDescent="0.3">
      <c r="B201" s="220" t="s">
        <v>18</v>
      </c>
      <c r="C201" s="240">
        <v>0</v>
      </c>
      <c r="D201" s="132">
        <v>0</v>
      </c>
      <c r="E201" s="145"/>
      <c r="F201" s="294"/>
      <c r="G201" s="294"/>
      <c r="H201" s="44"/>
      <c r="I201" s="44"/>
      <c r="J201" s="44"/>
      <c r="N201" s="13"/>
      <c r="O201" s="37"/>
      <c r="P201" s="37"/>
    </row>
    <row r="202" spans="2:16" ht="21" x14ac:dyDescent="0.35">
      <c r="B202" s="225"/>
      <c r="C202" s="239">
        <v>0</v>
      </c>
      <c r="D202" s="239">
        <f>D201</f>
        <v>0</v>
      </c>
      <c r="E202" s="295"/>
      <c r="F202" s="145"/>
      <c r="G202" s="145"/>
      <c r="H202" s="40"/>
      <c r="I202" s="40"/>
      <c r="J202" s="44"/>
      <c r="K202" s="28"/>
      <c r="O202" s="37"/>
      <c r="P202" s="37"/>
    </row>
    <row r="203" spans="2:16" ht="21" x14ac:dyDescent="0.35">
      <c r="B203" s="224"/>
      <c r="C203" s="240"/>
      <c r="D203" s="225"/>
      <c r="E203" s="293"/>
      <c r="F203" s="296"/>
      <c r="G203" s="296"/>
      <c r="H203" s="44"/>
      <c r="I203" s="44"/>
      <c r="J203" s="44"/>
      <c r="K203" s="11"/>
      <c r="O203" s="37"/>
      <c r="P203" s="37"/>
    </row>
    <row r="204" spans="2:16" ht="21" x14ac:dyDescent="0.35">
      <c r="B204" s="224" t="s">
        <v>17</v>
      </c>
      <c r="C204" s="225"/>
      <c r="D204" s="132"/>
      <c r="E204" s="297"/>
      <c r="F204" s="294"/>
      <c r="G204" s="294"/>
      <c r="H204" s="42"/>
      <c r="I204" s="42"/>
      <c r="J204" s="42"/>
      <c r="K204" s="29"/>
      <c r="O204" s="37"/>
      <c r="P204" s="37"/>
    </row>
    <row r="205" spans="2:16" ht="20.25" x14ac:dyDescent="0.3">
      <c r="B205" s="220" t="s">
        <v>16</v>
      </c>
      <c r="C205" s="339">
        <v>12175026.029999999</v>
      </c>
      <c r="D205" s="298">
        <v>10377315</v>
      </c>
      <c r="E205" s="295"/>
      <c r="F205" s="299"/>
      <c r="G205" s="299"/>
      <c r="H205" s="40"/>
      <c r="I205" s="40"/>
      <c r="J205" s="40"/>
      <c r="K205" s="28"/>
      <c r="P205" s="37"/>
    </row>
    <row r="206" spans="2:16" ht="20.25" x14ac:dyDescent="0.3">
      <c r="B206" s="220" t="s">
        <v>15</v>
      </c>
      <c r="C206" s="132"/>
      <c r="D206" s="298"/>
      <c r="E206" s="295"/>
      <c r="F206" s="296"/>
      <c r="G206" s="296"/>
      <c r="H206" s="40"/>
      <c r="I206" s="40"/>
      <c r="J206" s="40"/>
      <c r="K206" s="28"/>
      <c r="P206" s="37"/>
    </row>
    <row r="207" spans="2:16" ht="20.25" x14ac:dyDescent="0.3">
      <c r="B207" s="220"/>
      <c r="C207" s="239">
        <f>SUM(C205:C206)</f>
        <v>12175026.029999999</v>
      </c>
      <c r="D207" s="239">
        <f>D205+D206</f>
        <v>10377315</v>
      </c>
      <c r="E207" s="295"/>
      <c r="F207" s="296"/>
      <c r="G207" s="296"/>
      <c r="H207" s="40"/>
      <c r="I207" s="40"/>
      <c r="J207" s="40"/>
      <c r="K207" s="28"/>
      <c r="P207" s="37"/>
    </row>
    <row r="208" spans="2:16" ht="20.25" x14ac:dyDescent="0.3">
      <c r="B208" s="220"/>
      <c r="C208" s="240"/>
      <c r="D208" s="239"/>
      <c r="E208" s="295"/>
      <c r="F208" s="296"/>
      <c r="G208" s="296"/>
      <c r="H208" s="40"/>
      <c r="I208" s="40"/>
      <c r="J208" s="40"/>
      <c r="K208" s="28"/>
      <c r="P208" s="37"/>
    </row>
    <row r="209" spans="2:16" ht="21" x14ac:dyDescent="0.35">
      <c r="B209" s="224"/>
      <c r="C209" s="300"/>
      <c r="D209" s="301"/>
      <c r="E209" s="222"/>
      <c r="F209" s="296"/>
      <c r="G209" s="296"/>
      <c r="H209" s="15"/>
      <c r="I209" s="15"/>
      <c r="J209" s="15"/>
      <c r="K209" s="28"/>
      <c r="P209" s="37"/>
    </row>
    <row r="210" spans="2:16" ht="21" x14ac:dyDescent="0.35">
      <c r="B210" s="302" t="s">
        <v>14</v>
      </c>
      <c r="C210" s="300"/>
      <c r="D210" s="301"/>
      <c r="E210" s="222"/>
      <c r="F210" s="247"/>
      <c r="G210" s="247"/>
      <c r="H210" s="13"/>
      <c r="I210" s="13"/>
      <c r="J210" s="13"/>
      <c r="K210" s="11"/>
      <c r="P210" s="37"/>
    </row>
    <row r="211" spans="2:16" ht="21" x14ac:dyDescent="0.35">
      <c r="B211" s="225"/>
      <c r="C211" s="225"/>
      <c r="D211" s="303"/>
      <c r="E211" s="222"/>
      <c r="F211" s="248"/>
      <c r="G211" s="248"/>
      <c r="H211" s="13"/>
      <c r="I211" s="13"/>
      <c r="J211" s="13"/>
      <c r="K211" s="11"/>
      <c r="P211" s="37"/>
    </row>
    <row r="212" spans="2:16" ht="21" x14ac:dyDescent="0.35">
      <c r="B212" s="225" t="s">
        <v>13</v>
      </c>
      <c r="C212" s="304">
        <v>2514155000</v>
      </c>
      <c r="D212" s="304">
        <v>2514155000</v>
      </c>
      <c r="E212" s="310"/>
      <c r="F212" s="248">
        <f>C212-D212</f>
        <v>0</v>
      </c>
      <c r="G212" s="248"/>
      <c r="H212" s="13"/>
      <c r="I212" s="13"/>
      <c r="J212" s="13"/>
      <c r="K212" s="11"/>
      <c r="P212" s="37"/>
    </row>
    <row r="213" spans="2:16" ht="21" x14ac:dyDescent="0.35">
      <c r="B213" s="225" t="s">
        <v>12</v>
      </c>
      <c r="C213" s="304">
        <v>0</v>
      </c>
      <c r="D213" s="304">
        <v>0</v>
      </c>
      <c r="E213" s="222"/>
      <c r="F213" s="248"/>
      <c r="G213" s="248"/>
      <c r="H213" s="13"/>
      <c r="I213" s="13"/>
      <c r="J213" s="13"/>
      <c r="K213" s="11"/>
      <c r="P213" s="37"/>
    </row>
    <row r="214" spans="2:16" ht="21.75" thickBot="1" x14ac:dyDescent="0.4">
      <c r="B214" s="225" t="s">
        <v>223</v>
      </c>
      <c r="C214" s="38">
        <f>SUM(C212:C213)</f>
        <v>2514155000</v>
      </c>
      <c r="D214" s="38">
        <f>SUM(D212:D213)</f>
        <v>2514155000</v>
      </c>
      <c r="E214" s="222"/>
      <c r="F214" s="248"/>
      <c r="G214" s="248"/>
      <c r="H214" s="13"/>
      <c r="I214" s="13"/>
      <c r="J214" s="13"/>
      <c r="K214" s="11"/>
      <c r="P214" s="37"/>
    </row>
    <row r="215" spans="2:16" ht="21.75" thickTop="1" x14ac:dyDescent="0.35">
      <c r="B215" s="225"/>
      <c r="C215" s="35"/>
      <c r="D215" s="240"/>
      <c r="E215" s="305"/>
      <c r="F215" s="248"/>
      <c r="G215" s="248"/>
      <c r="H215" s="13"/>
      <c r="I215" s="13"/>
      <c r="J215" s="13"/>
      <c r="K215" s="11"/>
    </row>
    <row r="216" spans="2:16" ht="21" x14ac:dyDescent="0.35">
      <c r="B216" s="302" t="s">
        <v>11</v>
      </c>
      <c r="C216" s="35"/>
      <c r="D216" s="240"/>
      <c r="E216" s="305"/>
      <c r="F216" s="248"/>
      <c r="G216" s="248"/>
      <c r="H216" s="13"/>
      <c r="I216" s="13"/>
      <c r="J216" s="13"/>
      <c r="K216" s="11"/>
    </row>
    <row r="217" spans="2:16" ht="21" x14ac:dyDescent="0.35">
      <c r="B217" s="302" t="s">
        <v>236</v>
      </c>
      <c r="C217" s="35"/>
      <c r="D217" s="240"/>
      <c r="E217" s="305"/>
      <c r="F217" s="248"/>
      <c r="G217" s="248"/>
      <c r="H217" s="13"/>
      <c r="I217" s="13"/>
      <c r="J217" s="13"/>
      <c r="K217" s="11"/>
    </row>
    <row r="218" spans="2:16" ht="21" x14ac:dyDescent="0.35">
      <c r="B218" s="302"/>
      <c r="C218" s="35"/>
      <c r="D218" s="240"/>
      <c r="E218" s="305"/>
      <c r="F218" s="248"/>
      <c r="G218" s="248"/>
      <c r="H218" s="21"/>
      <c r="I218" s="21"/>
      <c r="J218" s="21"/>
      <c r="K218" s="29"/>
    </row>
    <row r="219" spans="2:16" ht="21" x14ac:dyDescent="0.35">
      <c r="B219" s="225" t="s">
        <v>10</v>
      </c>
      <c r="C219" s="35"/>
      <c r="D219" s="240"/>
      <c r="E219" s="305"/>
      <c r="F219" s="245"/>
      <c r="G219" s="245"/>
      <c r="H219" s="15"/>
      <c r="I219" s="15"/>
      <c r="J219" s="15"/>
      <c r="K219" s="28"/>
    </row>
    <row r="220" spans="2:16" ht="21" x14ac:dyDescent="0.35">
      <c r="B220" s="225" t="s">
        <v>9</v>
      </c>
      <c r="C220" s="35"/>
      <c r="D220" s="240"/>
      <c r="E220" s="305"/>
      <c r="F220" s="247"/>
      <c r="G220" s="247"/>
      <c r="H220" s="13"/>
      <c r="I220" s="13"/>
      <c r="J220" s="13"/>
    </row>
    <row r="221" spans="2:16" ht="21" x14ac:dyDescent="0.35">
      <c r="B221" s="225" t="s">
        <v>8</v>
      </c>
      <c r="C221" s="240"/>
      <c r="D221" s="240"/>
      <c r="E221" s="288"/>
      <c r="F221" s="248"/>
      <c r="G221" s="248"/>
      <c r="H221" s="13"/>
      <c r="I221" s="13"/>
      <c r="J221" s="13"/>
    </row>
    <row r="222" spans="2:16" ht="21" x14ac:dyDescent="0.35">
      <c r="B222" s="225" t="s">
        <v>7</v>
      </c>
      <c r="C222" s="240"/>
      <c r="D222" s="240"/>
      <c r="E222" s="288"/>
      <c r="F222" s="248"/>
      <c r="G222" s="248"/>
      <c r="H222" s="13"/>
      <c r="I222" s="13"/>
      <c r="J222" s="13"/>
    </row>
    <row r="223" spans="2:16" ht="21" x14ac:dyDescent="0.35">
      <c r="B223" s="225" t="s">
        <v>6</v>
      </c>
      <c r="C223" s="220"/>
      <c r="D223" s="240"/>
      <c r="E223" s="306"/>
      <c r="F223" s="248"/>
      <c r="G223" s="248"/>
      <c r="H223" s="13"/>
      <c r="I223" s="13"/>
      <c r="J223" s="13"/>
      <c r="K223" s="5"/>
    </row>
    <row r="224" spans="2:16" ht="16.5" x14ac:dyDescent="0.25">
      <c r="B224" s="244"/>
      <c r="C224" s="244"/>
      <c r="D224" s="244"/>
      <c r="E224" s="307"/>
      <c r="F224" s="248"/>
      <c r="G224" s="248"/>
      <c r="H224" s="13"/>
      <c r="I224" s="13"/>
      <c r="J224" s="13"/>
      <c r="K224" s="9"/>
    </row>
    <row r="225" spans="2:11" ht="21" x14ac:dyDescent="0.35">
      <c r="B225" s="302" t="s">
        <v>237</v>
      </c>
      <c r="C225" s="222"/>
      <c r="D225" s="222"/>
      <c r="E225" s="306"/>
      <c r="F225" s="280"/>
      <c r="G225" s="280"/>
      <c r="H225" s="13"/>
      <c r="I225" s="13"/>
      <c r="J225" s="13"/>
      <c r="K225" s="9"/>
    </row>
    <row r="226" spans="2:11" ht="16.5" x14ac:dyDescent="0.25">
      <c r="B226" s="244" t="s">
        <v>243</v>
      </c>
      <c r="C226" s="246"/>
      <c r="D226" s="246"/>
      <c r="E226" s="222"/>
      <c r="F226" s="181"/>
      <c r="G226" s="181"/>
      <c r="H226" s="5"/>
      <c r="I226" s="5"/>
      <c r="J226" s="5"/>
      <c r="K226" s="5"/>
    </row>
    <row r="227" spans="2:11" ht="17.25" x14ac:dyDescent="0.3">
      <c r="B227" s="308" t="s">
        <v>238</v>
      </c>
      <c r="C227" s="246"/>
      <c r="D227" s="246"/>
      <c r="E227" s="222"/>
      <c r="F227" s="280"/>
      <c r="G227" s="280"/>
      <c r="H227" s="5"/>
      <c r="I227" s="5"/>
      <c r="J227" s="5"/>
      <c r="K227" s="5"/>
    </row>
    <row r="228" spans="2:11" ht="17.25" x14ac:dyDescent="0.3">
      <c r="B228" s="308" t="s">
        <v>239</v>
      </c>
      <c r="C228" s="246"/>
      <c r="D228" s="246"/>
      <c r="E228" s="222"/>
      <c r="F228" s="280"/>
      <c r="G228" s="280"/>
      <c r="H228" s="5"/>
      <c r="I228" s="5"/>
      <c r="J228" s="5"/>
      <c r="K228" s="5"/>
    </row>
    <row r="229" spans="2:11" ht="17.25" x14ac:dyDescent="0.3">
      <c r="B229" s="308" t="s">
        <v>240</v>
      </c>
      <c r="C229" s="246"/>
      <c r="D229" s="246"/>
      <c r="E229" s="222"/>
      <c r="F229" s="280"/>
      <c r="G229" s="280"/>
      <c r="H229" s="5"/>
      <c r="I229" s="5"/>
      <c r="J229" s="5"/>
      <c r="K229" s="4"/>
    </row>
    <row r="230" spans="2:11" ht="17.25" x14ac:dyDescent="0.3">
      <c r="B230" s="308" t="s">
        <v>241</v>
      </c>
      <c r="C230" s="246"/>
      <c r="D230" s="246"/>
      <c r="E230" s="222"/>
      <c r="F230" s="280"/>
      <c r="G230" s="280"/>
      <c r="H230" s="5"/>
      <c r="I230" s="5"/>
      <c r="J230" s="5"/>
      <c r="K230" s="4"/>
    </row>
    <row r="231" spans="2:11" ht="17.25" x14ac:dyDescent="0.3">
      <c r="B231" s="308" t="s">
        <v>242</v>
      </c>
      <c r="C231" s="246"/>
      <c r="D231" s="246"/>
      <c r="E231" s="222"/>
      <c r="F231" s="280"/>
      <c r="G231" s="280"/>
      <c r="H231" s="5"/>
      <c r="I231" s="5"/>
      <c r="J231" s="5"/>
      <c r="K231" s="4"/>
    </row>
    <row r="232" spans="2:11" ht="17.25" x14ac:dyDescent="0.3">
      <c r="B232" s="308"/>
      <c r="C232" s="246"/>
      <c r="D232" s="246"/>
      <c r="E232" s="222"/>
      <c r="F232" s="280"/>
      <c r="G232" s="280"/>
      <c r="H232" s="5"/>
      <c r="I232" s="5"/>
      <c r="J232" s="5"/>
      <c r="K232" s="4"/>
    </row>
    <row r="233" spans="2:11" ht="17.25" x14ac:dyDescent="0.3">
      <c r="B233" s="308"/>
      <c r="C233" s="246"/>
      <c r="D233" s="246"/>
      <c r="E233" s="222"/>
      <c r="F233" s="280"/>
      <c r="G233" s="280"/>
      <c r="H233" s="5"/>
      <c r="I233" s="5"/>
      <c r="J233" s="5"/>
      <c r="K233" s="4"/>
    </row>
    <row r="234" spans="2:11" ht="17.25" x14ac:dyDescent="0.3">
      <c r="B234" s="308"/>
      <c r="C234" s="246"/>
      <c r="D234" s="246"/>
      <c r="E234" s="222"/>
      <c r="F234" s="280"/>
      <c r="G234" s="280"/>
      <c r="H234" s="5"/>
      <c r="I234" s="5"/>
      <c r="J234" s="5"/>
      <c r="K234" s="4"/>
    </row>
    <row r="235" spans="2:11" ht="17.25" x14ac:dyDescent="0.3">
      <c r="B235" s="308"/>
      <c r="C235" s="246"/>
      <c r="D235" s="246"/>
      <c r="E235" s="222"/>
      <c r="F235" s="280"/>
      <c r="G235" s="280"/>
      <c r="H235" s="5"/>
      <c r="I235" s="5"/>
      <c r="J235" s="5"/>
      <c r="K235" s="4"/>
    </row>
    <row r="236" spans="2:11" ht="17.25" x14ac:dyDescent="0.3">
      <c r="B236" s="308"/>
      <c r="C236" s="246"/>
      <c r="D236" s="246"/>
      <c r="E236" s="222"/>
      <c r="F236" s="280"/>
      <c r="G236" s="280"/>
      <c r="H236" s="5"/>
      <c r="I236" s="5"/>
      <c r="J236" s="5"/>
      <c r="K236" s="4"/>
    </row>
    <row r="237" spans="2:11" ht="17.25" x14ac:dyDescent="0.3">
      <c r="B237" s="308"/>
      <c r="C237" s="246"/>
      <c r="D237" s="246"/>
      <c r="E237" s="222"/>
      <c r="F237" s="280"/>
      <c r="G237" s="280"/>
      <c r="H237" s="5"/>
      <c r="I237" s="5"/>
      <c r="J237" s="5"/>
      <c r="K237" s="4"/>
    </row>
    <row r="238" spans="2:11" ht="17.25" x14ac:dyDescent="0.3">
      <c r="B238" s="308"/>
      <c r="C238" s="246"/>
      <c r="D238" s="246"/>
      <c r="E238" s="222"/>
      <c r="F238" s="280"/>
      <c r="G238" s="280"/>
      <c r="H238" s="5"/>
      <c r="I238" s="5"/>
      <c r="J238" s="5"/>
      <c r="K238" s="4"/>
    </row>
    <row r="239" spans="2:11" ht="17.25" x14ac:dyDescent="0.3">
      <c r="B239" s="308"/>
      <c r="C239" s="246"/>
      <c r="D239" s="246"/>
      <c r="E239" s="222"/>
      <c r="F239" s="280"/>
      <c r="G239" s="280"/>
      <c r="H239" s="5"/>
      <c r="I239" s="5"/>
      <c r="J239" s="5"/>
      <c r="K239" s="4"/>
    </row>
    <row r="240" spans="2:11" ht="17.25" x14ac:dyDescent="0.3">
      <c r="B240" s="308"/>
      <c r="C240" s="246"/>
      <c r="D240" s="246"/>
      <c r="E240" s="222"/>
      <c r="F240" s="280"/>
      <c r="G240" s="280"/>
      <c r="H240" s="5"/>
      <c r="I240" s="5"/>
      <c r="J240" s="5"/>
      <c r="K240" s="4"/>
    </row>
    <row r="241" spans="2:11" ht="17.25" x14ac:dyDescent="0.3">
      <c r="B241" s="308"/>
      <c r="C241" s="246"/>
      <c r="D241" s="246"/>
      <c r="E241" s="222"/>
      <c r="F241" s="280"/>
      <c r="G241" s="280"/>
      <c r="H241" s="5"/>
      <c r="I241" s="5"/>
      <c r="J241" s="5"/>
      <c r="K241" s="4"/>
    </row>
    <row r="242" spans="2:11" ht="17.25" x14ac:dyDescent="0.3">
      <c r="B242" s="308"/>
      <c r="C242" s="246"/>
      <c r="D242" s="246"/>
      <c r="E242" s="222"/>
      <c r="F242" s="280"/>
      <c r="G242" s="280"/>
      <c r="H242" s="5"/>
      <c r="I242" s="5"/>
      <c r="J242" s="5"/>
      <c r="K242" s="4"/>
    </row>
    <row r="243" spans="2:11" ht="17.25" x14ac:dyDescent="0.3">
      <c r="B243" s="308"/>
      <c r="C243" s="246"/>
      <c r="D243" s="246"/>
      <c r="E243" s="222"/>
      <c r="F243" s="280"/>
      <c r="G243" s="280"/>
      <c r="H243" s="5"/>
      <c r="I243" s="5"/>
      <c r="J243" s="5"/>
      <c r="K243" s="4"/>
    </row>
    <row r="244" spans="2:11" ht="17.25" x14ac:dyDescent="0.3">
      <c r="B244" s="308"/>
      <c r="C244" s="246"/>
      <c r="D244" s="246"/>
      <c r="E244" s="222"/>
      <c r="F244" s="280"/>
      <c r="G244" s="280"/>
      <c r="H244" s="5"/>
      <c r="I244" s="5"/>
      <c r="J244" s="5"/>
      <c r="K244" s="4"/>
    </row>
    <row r="245" spans="2:11" ht="17.25" x14ac:dyDescent="0.3">
      <c r="B245" s="308"/>
      <c r="C245" s="246"/>
      <c r="D245" s="246"/>
      <c r="E245" s="222"/>
      <c r="F245" s="280"/>
      <c r="G245" s="280"/>
      <c r="H245" s="5"/>
      <c r="I245" s="5"/>
      <c r="J245" s="5"/>
      <c r="K245" s="4"/>
    </row>
    <row r="246" spans="2:11" ht="17.25" x14ac:dyDescent="0.3">
      <c r="B246" s="308"/>
      <c r="C246" s="246"/>
      <c r="D246" s="246"/>
      <c r="E246" s="222"/>
      <c r="F246" s="280"/>
      <c r="G246" s="280"/>
      <c r="H246" s="5"/>
      <c r="I246" s="5"/>
      <c r="J246" s="5"/>
      <c r="K246" s="4"/>
    </row>
    <row r="247" spans="2:11" ht="17.25" x14ac:dyDescent="0.3">
      <c r="B247" s="308"/>
      <c r="C247" s="246"/>
      <c r="D247" s="246"/>
      <c r="E247" s="222"/>
      <c r="F247" s="280"/>
      <c r="G247" s="280"/>
      <c r="H247" s="5"/>
      <c r="I247" s="5"/>
      <c r="J247" s="5"/>
      <c r="K247" s="4"/>
    </row>
    <row r="248" spans="2:11" ht="17.25" x14ac:dyDescent="0.3">
      <c r="B248" s="308"/>
      <c r="C248" s="246"/>
      <c r="D248" s="246"/>
      <c r="E248" s="222"/>
      <c r="F248" s="280"/>
      <c r="G248" s="280"/>
      <c r="H248" s="5"/>
      <c r="I248" s="5"/>
      <c r="J248" s="5"/>
      <c r="K248" s="4"/>
    </row>
    <row r="249" spans="2:11" ht="17.25" x14ac:dyDescent="0.3">
      <c r="B249" s="308"/>
      <c r="C249" s="246"/>
      <c r="D249" s="246"/>
      <c r="E249" s="222"/>
      <c r="F249" s="280"/>
      <c r="G249" s="280"/>
      <c r="H249" s="5"/>
      <c r="I249" s="5"/>
      <c r="J249" s="5"/>
      <c r="K249" s="4"/>
    </row>
    <row r="250" spans="2:11" ht="17.25" x14ac:dyDescent="0.3">
      <c r="B250" s="308"/>
      <c r="C250" s="246"/>
      <c r="D250" s="246"/>
      <c r="E250" s="222"/>
      <c r="F250" s="280"/>
      <c r="G250" s="280"/>
      <c r="H250" s="5"/>
      <c r="I250" s="5"/>
      <c r="J250" s="5"/>
      <c r="K250" s="4"/>
    </row>
    <row r="251" spans="2:11" ht="17.25" x14ac:dyDescent="0.3">
      <c r="B251" s="308"/>
      <c r="C251" s="308"/>
      <c r="D251" s="222"/>
      <c r="E251" s="222"/>
      <c r="F251" s="280"/>
      <c r="G251" s="280"/>
      <c r="H251" s="5"/>
      <c r="I251" s="5"/>
      <c r="J251" s="5"/>
      <c r="K251" s="4"/>
    </row>
    <row r="252" spans="2:11" ht="17.25" x14ac:dyDescent="0.3">
      <c r="B252" s="2"/>
      <c r="C252" s="2"/>
      <c r="F252" s="5"/>
      <c r="G252" s="5"/>
      <c r="H252" s="5"/>
      <c r="I252" s="5"/>
      <c r="J252" s="5"/>
      <c r="K252" s="4"/>
    </row>
    <row r="253" spans="2:11" ht="17.25" x14ac:dyDescent="0.3">
      <c r="B253" s="2"/>
      <c r="C253" s="2"/>
      <c r="F253" s="5"/>
      <c r="G253" s="5"/>
      <c r="H253" s="3"/>
      <c r="I253" s="3"/>
      <c r="J253" s="3"/>
      <c r="K253" s="2"/>
    </row>
    <row r="254" spans="2:11" ht="17.25" x14ac:dyDescent="0.3">
      <c r="B254" s="2"/>
      <c r="C254" s="2"/>
      <c r="F254" s="3"/>
      <c r="G254" s="3"/>
      <c r="H254" s="3"/>
      <c r="I254" s="3"/>
      <c r="J254" s="3"/>
      <c r="K254" s="2"/>
    </row>
    <row r="255" spans="2:11" ht="17.25" x14ac:dyDescent="0.3">
      <c r="B255" s="2"/>
      <c r="F255" s="3"/>
      <c r="G255" s="3"/>
      <c r="H255" s="3"/>
      <c r="I255" s="3"/>
      <c r="J255" s="3"/>
      <c r="K255" s="2"/>
    </row>
    <row r="256" spans="2:11" ht="17.25" x14ac:dyDescent="0.3">
      <c r="F256" s="3"/>
      <c r="G256" s="3"/>
      <c r="H256" s="3"/>
      <c r="I256" s="3"/>
      <c r="J256" s="3"/>
      <c r="K256" s="2"/>
    </row>
    <row r="257" spans="6:11" ht="17.25" x14ac:dyDescent="0.3">
      <c r="F257" s="3"/>
      <c r="G257" s="3"/>
      <c r="H257" s="3"/>
      <c r="I257" s="3"/>
      <c r="J257" s="3"/>
      <c r="K257" s="2"/>
    </row>
    <row r="258" spans="6:11" ht="17.25" x14ac:dyDescent="0.3">
      <c r="F258" s="3"/>
      <c r="G258" s="3"/>
      <c r="H258" s="3"/>
      <c r="I258" s="3"/>
      <c r="J258" s="3"/>
      <c r="K258" s="2"/>
    </row>
    <row r="259" spans="6:11" ht="17.25" x14ac:dyDescent="0.3">
      <c r="F259" s="3"/>
      <c r="G259" s="3"/>
      <c r="H259" s="3"/>
      <c r="I259" s="3"/>
      <c r="J259" s="3"/>
      <c r="K259" s="2"/>
    </row>
    <row r="260" spans="6:11" ht="17.25" x14ac:dyDescent="0.3">
      <c r="F260" s="3"/>
      <c r="G260" s="3"/>
      <c r="H260" s="3"/>
      <c r="I260" s="3"/>
      <c r="J260" s="3"/>
      <c r="K260" s="2"/>
    </row>
    <row r="261" spans="6:11" ht="17.25" x14ac:dyDescent="0.3">
      <c r="F261" s="3"/>
      <c r="G261" s="3"/>
      <c r="H261" s="3"/>
      <c r="I261" s="3"/>
      <c r="J261" s="3"/>
      <c r="K261" s="2"/>
    </row>
    <row r="262" spans="6:11" ht="17.25" x14ac:dyDescent="0.3">
      <c r="F262" s="3"/>
      <c r="G262" s="3"/>
      <c r="H262" s="3"/>
      <c r="I262" s="3"/>
      <c r="J262" s="3"/>
      <c r="K262" s="2"/>
    </row>
    <row r="263" spans="6:11" ht="17.25" x14ac:dyDescent="0.3">
      <c r="F263" s="3"/>
      <c r="G263" s="3"/>
      <c r="H263" s="3"/>
      <c r="I263" s="3"/>
      <c r="J263" s="3"/>
      <c r="K263" s="2"/>
    </row>
    <row r="264" spans="6:11" ht="17.25" x14ac:dyDescent="0.3">
      <c r="F264" s="3"/>
      <c r="G264" s="3"/>
      <c r="H264" s="3"/>
      <c r="I264" s="3"/>
      <c r="J264" s="3"/>
      <c r="K264" s="2"/>
    </row>
    <row r="265" spans="6:11" ht="17.25" x14ac:dyDescent="0.3">
      <c r="F265" s="3"/>
      <c r="G265" s="3"/>
      <c r="H265" s="3"/>
      <c r="I265" s="3"/>
      <c r="J265" s="3"/>
      <c r="K265" s="2"/>
    </row>
    <row r="266" spans="6:11" ht="17.25" x14ac:dyDescent="0.3">
      <c r="F266" s="3"/>
      <c r="G266" s="3"/>
      <c r="H266" s="3"/>
      <c r="I266" s="3"/>
      <c r="J266" s="3"/>
      <c r="K266" s="2"/>
    </row>
    <row r="267" spans="6:11" ht="17.25" x14ac:dyDescent="0.3">
      <c r="F267" s="3"/>
      <c r="G267" s="3"/>
      <c r="H267" s="2"/>
      <c r="I267" s="2"/>
      <c r="J267" s="2"/>
      <c r="K267" s="2"/>
    </row>
    <row r="268" spans="6:11" ht="17.25" x14ac:dyDescent="0.3">
      <c r="F268" s="2"/>
      <c r="G268" s="2"/>
      <c r="H268" s="2"/>
      <c r="I268" s="2"/>
      <c r="J268" s="2"/>
      <c r="K268" s="2"/>
    </row>
    <row r="269" spans="6:11" ht="17.25" x14ac:dyDescent="0.3">
      <c r="F269" s="2"/>
      <c r="G269" s="2"/>
      <c r="H269" s="2"/>
      <c r="I269" s="2"/>
      <c r="J269" s="2"/>
      <c r="K269" s="2"/>
    </row>
    <row r="270" spans="6:11" ht="17.25" x14ac:dyDescent="0.3">
      <c r="F270" s="2"/>
      <c r="G270" s="2"/>
    </row>
  </sheetData>
  <mergeCells count="3">
    <mergeCell ref="D58:E58"/>
    <mergeCell ref="H58:J58"/>
    <mergeCell ref="H101:J101"/>
  </mergeCells>
  <pageMargins left="0.47" right="0.3" top="0.74803149606299213" bottom="0.28999999999999998" header="0.31496062992125984" footer="0.17"/>
  <pageSetup paperSize="9" scale="63" orientation="landscape" horizontalDpi="4294967293" verticalDpi="4294967293" r:id="rId1"/>
  <rowBreaks count="5" manualBreakCount="5">
    <brk id="3" max="6" man="1"/>
    <brk id="56" max="6" man="1"/>
    <brk id="99" max="6" man="1"/>
    <brk id="151" max="6" man="1"/>
    <brk id="21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="106" zoomScaleNormal="106" workbookViewId="0">
      <selection activeCell="C1" sqref="C1"/>
    </sheetView>
  </sheetViews>
  <sheetFormatPr defaultColWidth="23.5703125" defaultRowHeight="12" x14ac:dyDescent="0.2"/>
  <cols>
    <col min="1" max="16384" width="23.5703125" style="145"/>
  </cols>
  <sheetData>
    <row r="1" spans="1:8" ht="15" x14ac:dyDescent="0.25">
      <c r="A1" s="147" t="s">
        <v>21</v>
      </c>
      <c r="B1" s="141"/>
      <c r="C1" s="141"/>
    </row>
    <row r="2" spans="1:8" ht="15" x14ac:dyDescent="0.25">
      <c r="A2" s="148" t="s">
        <v>139</v>
      </c>
      <c r="B2" s="141"/>
      <c r="C2" s="141"/>
    </row>
    <row r="3" spans="1:8" ht="15" x14ac:dyDescent="0.25">
      <c r="A3" s="149" t="s">
        <v>216</v>
      </c>
      <c r="C3" s="151" t="s">
        <v>231</v>
      </c>
      <c r="D3" s="151" t="s">
        <v>220</v>
      </c>
      <c r="E3" s="315" t="s">
        <v>230</v>
      </c>
      <c r="F3" s="315" t="s">
        <v>219</v>
      </c>
    </row>
    <row r="4" spans="1:8" ht="15" x14ac:dyDescent="0.25">
      <c r="A4" s="152"/>
      <c r="B4" s="150" t="s">
        <v>138</v>
      </c>
      <c r="C4" s="154" t="s">
        <v>106</v>
      </c>
      <c r="D4" s="154" t="s">
        <v>106</v>
      </c>
      <c r="E4" s="137" t="s">
        <v>106</v>
      </c>
      <c r="F4" s="137" t="s">
        <v>106</v>
      </c>
    </row>
    <row r="5" spans="1:8" ht="14.25" x14ac:dyDescent="0.2">
      <c r="A5" s="141"/>
      <c r="B5" s="141"/>
      <c r="C5" s="141"/>
      <c r="D5" s="141"/>
      <c r="E5" s="197"/>
    </row>
    <row r="6" spans="1:8" ht="15" x14ac:dyDescent="0.25">
      <c r="A6" s="152" t="s">
        <v>1</v>
      </c>
      <c r="B6" s="155">
        <v>18</v>
      </c>
      <c r="C6" s="333">
        <v>1001538824.84</v>
      </c>
      <c r="D6" s="333">
        <v>851167460</v>
      </c>
      <c r="E6" s="333">
        <v>2371479650.0599999</v>
      </c>
      <c r="F6" s="333">
        <v>2221108285</v>
      </c>
    </row>
    <row r="7" spans="1:8" ht="14.25" x14ac:dyDescent="0.2">
      <c r="A7" s="156" t="s">
        <v>137</v>
      </c>
      <c r="B7" s="155">
        <v>19</v>
      </c>
      <c r="C7" s="334">
        <v>826871058.61000001</v>
      </c>
      <c r="D7" s="334">
        <v>684907544</v>
      </c>
      <c r="E7" s="334">
        <v>1856940388.5999999</v>
      </c>
      <c r="F7" s="334">
        <v>1714976874</v>
      </c>
    </row>
    <row r="8" spans="1:8" ht="18" x14ac:dyDescent="0.25">
      <c r="A8" s="156"/>
      <c r="B8" s="155"/>
      <c r="C8" s="157"/>
      <c r="D8" s="187"/>
    </row>
    <row r="9" spans="1:8" ht="15" x14ac:dyDescent="0.25">
      <c r="A9" s="158" t="s">
        <v>136</v>
      </c>
      <c r="B9" s="141"/>
      <c r="C9" s="159">
        <f>C6-C7</f>
        <v>174667766.23000002</v>
      </c>
      <c r="D9" s="159">
        <f>+D6-D7</f>
        <v>166259916</v>
      </c>
      <c r="E9" s="159">
        <f>+E6-E7</f>
        <v>514539261.46000004</v>
      </c>
      <c r="F9" s="159">
        <f>+F6-F7</f>
        <v>506131411</v>
      </c>
      <c r="H9" s="145">
        <v>241923101.10000014</v>
      </c>
    </row>
    <row r="10" spans="1:8" ht="14.25" x14ac:dyDescent="0.2">
      <c r="A10" s="156" t="s">
        <v>49</v>
      </c>
      <c r="B10" s="141"/>
      <c r="C10" s="188">
        <v>13202971.93</v>
      </c>
      <c r="D10" s="188">
        <v>5452</v>
      </c>
      <c r="E10" s="188">
        <v>16554814.93</v>
      </c>
      <c r="F10" s="188">
        <v>3357295</v>
      </c>
    </row>
    <row r="11" spans="1:8" ht="14.25" x14ac:dyDescent="0.2">
      <c r="A11" s="141" t="s">
        <v>135</v>
      </c>
      <c r="B11" s="155">
        <v>20</v>
      </c>
      <c r="C11" s="334">
        <v>84925600.079999998</v>
      </c>
      <c r="D11" s="334">
        <v>90072198</v>
      </c>
      <c r="E11" s="334">
        <v>234216377.26999998</v>
      </c>
      <c r="F11" s="334">
        <v>239362976</v>
      </c>
    </row>
    <row r="12" spans="1:8" ht="18" x14ac:dyDescent="0.25">
      <c r="A12" s="141" t="s">
        <v>134</v>
      </c>
      <c r="B12" s="155">
        <v>21</v>
      </c>
      <c r="C12" s="160">
        <v>0</v>
      </c>
      <c r="D12" s="187"/>
    </row>
    <row r="13" spans="1:8" ht="15" x14ac:dyDescent="0.25">
      <c r="A13" s="152" t="s">
        <v>133</v>
      </c>
      <c r="B13" s="141"/>
      <c r="C13" s="159">
        <f>C9+C10-C11</f>
        <v>102945138.08000003</v>
      </c>
      <c r="D13" s="159">
        <f>+D9+D10-D11</f>
        <v>76193170</v>
      </c>
      <c r="E13" s="159">
        <f>+E9+E10-E11</f>
        <v>296877699.12000006</v>
      </c>
      <c r="F13" s="159">
        <f>+F9+F10-F11</f>
        <v>270125730</v>
      </c>
      <c r="H13" s="145">
        <v>112588946.08000013</v>
      </c>
    </row>
    <row r="14" spans="1:8" ht="14.25" x14ac:dyDescent="0.2">
      <c r="A14" s="141" t="s">
        <v>132</v>
      </c>
      <c r="B14" s="155">
        <v>22</v>
      </c>
      <c r="C14" s="334">
        <v>12175026.029999999</v>
      </c>
      <c r="D14" s="334">
        <v>10377315</v>
      </c>
      <c r="E14" s="334">
        <v>17638930.52</v>
      </c>
      <c r="F14" s="334">
        <v>15841219</v>
      </c>
      <c r="H14" s="145">
        <v>3000128.05</v>
      </c>
    </row>
    <row r="15" spans="1:8" ht="18" x14ac:dyDescent="0.25">
      <c r="A15" s="141"/>
      <c r="B15" s="155"/>
      <c r="C15" s="157"/>
      <c r="D15" s="189"/>
    </row>
    <row r="16" spans="1:8" ht="15" x14ac:dyDescent="0.25">
      <c r="A16" s="152" t="s">
        <v>131</v>
      </c>
      <c r="B16" s="141"/>
      <c r="C16" s="159">
        <f>C13-C14</f>
        <v>90770112.050000027</v>
      </c>
      <c r="D16" s="159">
        <f>+D13-D14</f>
        <v>65815855</v>
      </c>
      <c r="E16" s="159">
        <f>E13-E14</f>
        <v>279238768.60000008</v>
      </c>
      <c r="F16" s="159">
        <f>F13-F14</f>
        <v>254284511</v>
      </c>
      <c r="H16" s="145">
        <v>109588818.03000014</v>
      </c>
    </row>
    <row r="17" spans="1:6" ht="14.25" x14ac:dyDescent="0.2">
      <c r="A17" s="156" t="s">
        <v>130</v>
      </c>
      <c r="B17" s="155">
        <v>12</v>
      </c>
      <c r="C17" s="131">
        <v>22692528.012500007</v>
      </c>
      <c r="D17" s="131">
        <v>11453964</v>
      </c>
      <c r="E17" s="131">
        <f>'[2]STATEMENT OF COMPH INCOME'!$E$17+C17</f>
        <v>64809692.150000021</v>
      </c>
      <c r="F17" s="131">
        <v>53571128</v>
      </c>
    </row>
    <row r="18" spans="1:6" ht="18" x14ac:dyDescent="0.25">
      <c r="A18" s="156"/>
      <c r="B18" s="155"/>
      <c r="C18" s="155"/>
      <c r="D18" s="190"/>
    </row>
    <row r="19" spans="1:6" ht="21" customHeight="1" x14ac:dyDescent="0.25">
      <c r="A19" s="141" t="s">
        <v>129</v>
      </c>
      <c r="B19" s="141"/>
      <c r="C19" s="161">
        <v>0</v>
      </c>
      <c r="D19" s="191">
        <v>0</v>
      </c>
    </row>
    <row r="20" spans="1:6" ht="18" x14ac:dyDescent="0.25">
      <c r="A20" s="141" t="s">
        <v>128</v>
      </c>
      <c r="B20" s="155"/>
      <c r="C20" s="161">
        <v>0</v>
      </c>
      <c r="D20" s="191">
        <v>0</v>
      </c>
      <c r="F20" s="197"/>
    </row>
    <row r="21" spans="1:6" ht="18" x14ac:dyDescent="0.25">
      <c r="A21" s="141" t="s">
        <v>127</v>
      </c>
      <c r="B21" s="155"/>
      <c r="C21" s="161">
        <v>0</v>
      </c>
      <c r="D21" s="191">
        <v>0</v>
      </c>
      <c r="F21" s="198"/>
    </row>
    <row r="22" spans="1:6" ht="18" x14ac:dyDescent="0.25">
      <c r="A22" s="141" t="s">
        <v>126</v>
      </c>
      <c r="B22" s="141"/>
      <c r="C22" s="161">
        <v>0</v>
      </c>
      <c r="D22" s="191">
        <v>0</v>
      </c>
      <c r="F22" s="146"/>
    </row>
    <row r="23" spans="1:6" ht="15" x14ac:dyDescent="0.25">
      <c r="A23" s="153"/>
      <c r="B23" s="155"/>
      <c r="C23" s="162"/>
      <c r="D23" s="163"/>
    </row>
    <row r="24" spans="1:6" ht="15.75" thickBot="1" x14ac:dyDescent="0.3">
      <c r="A24" s="152" t="s">
        <v>125</v>
      </c>
      <c r="B24" s="141"/>
      <c r="C24" s="164">
        <f>C16-C17</f>
        <v>68077584.037500024</v>
      </c>
      <c r="D24" s="164">
        <f>D16-D17</f>
        <v>54361891</v>
      </c>
      <c r="E24" s="164">
        <f>E16-E17</f>
        <v>214429076.45000005</v>
      </c>
      <c r="F24" s="164">
        <f>F16-F17</f>
        <v>200713383</v>
      </c>
    </row>
    <row r="25" spans="1:6" ht="12.75" thickTop="1" x14ac:dyDescent="0.2"/>
    <row r="29" spans="1:6" x14ac:dyDescent="0.2">
      <c r="C29" s="146"/>
    </row>
  </sheetData>
  <pageMargins left="0" right="0.2" top="0.75" bottom="0.75" header="0.3" footer="0.3"/>
  <pageSetup paperSize="9" scale="8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2"/>
  <sheetViews>
    <sheetView showGridLines="0" zoomScale="80" zoomScaleNormal="80" workbookViewId="0">
      <selection activeCell="C1" sqref="C1"/>
    </sheetView>
  </sheetViews>
  <sheetFormatPr defaultColWidth="22.28515625" defaultRowHeight="15" x14ac:dyDescent="0.25"/>
  <cols>
    <col min="1" max="1" width="32.5703125" style="133" customWidth="1"/>
    <col min="2" max="2" width="22.140625" style="133" customWidth="1"/>
    <col min="3" max="3" width="22.28515625" style="133"/>
    <col min="4" max="4" width="26" style="133" customWidth="1"/>
    <col min="5" max="16384" width="22.28515625" style="133"/>
  </cols>
  <sheetData>
    <row r="1" spans="1:9" ht="15.75" x14ac:dyDescent="0.25">
      <c r="A1" s="168" t="s">
        <v>21</v>
      </c>
      <c r="B1" s="18"/>
      <c r="C1" s="18"/>
      <c r="D1" s="34"/>
      <c r="F1" s="82"/>
    </row>
    <row r="2" spans="1:9" ht="15.75" x14ac:dyDescent="0.25">
      <c r="A2" s="169" t="s">
        <v>166</v>
      </c>
      <c r="B2" s="18"/>
      <c r="C2" s="18"/>
      <c r="D2" s="170"/>
      <c r="E2" s="134"/>
      <c r="F2" s="82"/>
    </row>
    <row r="3" spans="1:9" ht="15.75" x14ac:dyDescent="0.25">
      <c r="A3" s="171" t="s">
        <v>217</v>
      </c>
      <c r="B3" s="172"/>
      <c r="C3" s="173"/>
      <c r="D3" s="173"/>
      <c r="F3" s="136"/>
    </row>
    <row r="4" spans="1:9" ht="24" customHeight="1" x14ac:dyDescent="0.25">
      <c r="A4" s="3"/>
      <c r="B4" s="24" t="s">
        <v>138</v>
      </c>
      <c r="C4" s="128" t="s">
        <v>221</v>
      </c>
      <c r="D4" s="128" t="s">
        <v>229</v>
      </c>
      <c r="F4" s="135"/>
    </row>
    <row r="5" spans="1:9" ht="15.75" x14ac:dyDescent="0.25">
      <c r="A5" s="169" t="s">
        <v>165</v>
      </c>
      <c r="B5" s="34"/>
      <c r="C5" s="154" t="s">
        <v>106</v>
      </c>
      <c r="D5" s="154" t="s">
        <v>106</v>
      </c>
      <c r="F5" s="137"/>
    </row>
    <row r="6" spans="1:9" ht="15.75" x14ac:dyDescent="0.25">
      <c r="A6" s="169" t="s">
        <v>164</v>
      </c>
      <c r="B6" s="18"/>
      <c r="C6" s="18"/>
      <c r="D6" s="34"/>
    </row>
    <row r="7" spans="1:9" ht="15.75" x14ac:dyDescent="0.25">
      <c r="A7" s="18" t="s">
        <v>5</v>
      </c>
      <c r="B7" s="172">
        <v>1</v>
      </c>
      <c r="C7" s="177">
        <v>1100329667.05</v>
      </c>
      <c r="D7" s="327">
        <v>1172385808</v>
      </c>
      <c r="E7" s="139"/>
      <c r="F7" s="138"/>
      <c r="G7" s="139"/>
      <c r="H7" s="139"/>
      <c r="I7" s="139"/>
    </row>
    <row r="8" spans="1:9" ht="15.75" x14ac:dyDescent="0.25">
      <c r="A8" s="18" t="s">
        <v>163</v>
      </c>
      <c r="B8" s="172">
        <v>23</v>
      </c>
      <c r="C8" s="177">
        <v>2514155000</v>
      </c>
      <c r="D8" s="327">
        <v>2514155000</v>
      </c>
      <c r="E8" s="139"/>
      <c r="F8" s="138"/>
      <c r="G8" s="139"/>
    </row>
    <row r="9" spans="1:9" ht="15.75" x14ac:dyDescent="0.25">
      <c r="A9" s="174" t="s">
        <v>162</v>
      </c>
      <c r="B9" s="172"/>
      <c r="C9" s="311"/>
      <c r="D9" s="327">
        <v>0</v>
      </c>
      <c r="F9" s="138"/>
    </row>
    <row r="10" spans="1:9" ht="15.75" x14ac:dyDescent="0.25">
      <c r="A10" s="18" t="s">
        <v>161</v>
      </c>
      <c r="B10" s="172">
        <v>7</v>
      </c>
      <c r="C10" s="177">
        <v>1935152229.1600001</v>
      </c>
      <c r="D10" s="327">
        <v>1438816890.1500001</v>
      </c>
      <c r="E10" s="139"/>
      <c r="F10" s="138"/>
    </row>
    <row r="11" spans="1:9" ht="15.75" x14ac:dyDescent="0.25">
      <c r="A11" s="18" t="s">
        <v>160</v>
      </c>
      <c r="B11" s="172">
        <v>2</v>
      </c>
      <c r="C11" s="175"/>
      <c r="D11" s="327">
        <v>0</v>
      </c>
      <c r="F11" s="140"/>
    </row>
    <row r="12" spans="1:9" ht="15.75" x14ac:dyDescent="0.25">
      <c r="A12" s="18" t="s">
        <v>159</v>
      </c>
      <c r="B12" s="172">
        <v>3</v>
      </c>
      <c r="C12" s="177">
        <v>0</v>
      </c>
      <c r="D12" s="327">
        <v>0</v>
      </c>
      <c r="F12" s="138"/>
      <c r="H12" s="139"/>
    </row>
    <row r="13" spans="1:9" ht="15.75" x14ac:dyDescent="0.25">
      <c r="A13" s="18" t="s">
        <v>4</v>
      </c>
      <c r="B13" s="172">
        <v>4</v>
      </c>
      <c r="C13" s="329">
        <v>1508053339.96</v>
      </c>
      <c r="D13" s="327">
        <v>991927080</v>
      </c>
      <c r="F13" s="193"/>
      <c r="H13" s="139"/>
    </row>
    <row r="14" spans="1:9" ht="15.75" x14ac:dyDescent="0.25">
      <c r="A14" s="18" t="s">
        <v>158</v>
      </c>
      <c r="B14" s="172">
        <v>5</v>
      </c>
      <c r="C14" s="330">
        <v>284684330.05000001</v>
      </c>
      <c r="D14" s="327">
        <v>350362836</v>
      </c>
      <c r="E14" s="139"/>
      <c r="F14" s="138"/>
      <c r="H14" s="139"/>
    </row>
    <row r="15" spans="1:9" ht="15.75" x14ac:dyDescent="0.25">
      <c r="A15" s="18" t="s">
        <v>157</v>
      </c>
      <c r="B15" s="172">
        <v>6</v>
      </c>
      <c r="C15" s="329">
        <v>7500000</v>
      </c>
      <c r="D15" s="327">
        <v>7500000</v>
      </c>
      <c r="F15" s="138"/>
    </row>
    <row r="16" spans="1:9" ht="15.75" x14ac:dyDescent="0.25">
      <c r="A16" s="18" t="s">
        <v>156</v>
      </c>
      <c r="B16" s="172">
        <v>8</v>
      </c>
      <c r="C16" s="329">
        <v>550094913.99000001</v>
      </c>
      <c r="D16" s="327">
        <v>412007795</v>
      </c>
      <c r="F16" s="138"/>
      <c r="G16" s="139"/>
      <c r="H16" s="139"/>
    </row>
    <row r="17" spans="1:8" ht="15.75" x14ac:dyDescent="0.25">
      <c r="A17" s="109" t="s">
        <v>155</v>
      </c>
      <c r="B17" s="34"/>
      <c r="C17" s="312">
        <f>SUM(C7:C16)</f>
        <v>7899969480.21</v>
      </c>
      <c r="D17" s="176">
        <f>SUM(D7:D16)</f>
        <v>6887155409.1499996</v>
      </c>
      <c r="E17" s="139"/>
      <c r="F17" s="138"/>
      <c r="G17" s="139"/>
    </row>
    <row r="18" spans="1:8" ht="9" customHeight="1" x14ac:dyDescent="0.25">
      <c r="A18" s="34"/>
      <c r="B18" s="172"/>
      <c r="C18" s="313"/>
      <c r="D18" s="17"/>
      <c r="F18" s="138"/>
    </row>
    <row r="19" spans="1:8" ht="15.75" x14ac:dyDescent="0.25">
      <c r="A19" s="109" t="s">
        <v>154</v>
      </c>
      <c r="B19" s="18"/>
      <c r="C19" s="180"/>
      <c r="D19" s="17"/>
      <c r="F19" s="140"/>
    </row>
    <row r="20" spans="1:8" ht="15.75" x14ac:dyDescent="0.25">
      <c r="A20" s="18" t="s">
        <v>153</v>
      </c>
      <c r="B20" s="172">
        <v>9</v>
      </c>
      <c r="C20" s="331">
        <v>0</v>
      </c>
      <c r="D20" s="327">
        <v>0</v>
      </c>
      <c r="E20" s="332"/>
      <c r="F20" s="138"/>
      <c r="H20" s="139"/>
    </row>
    <row r="21" spans="1:8" ht="15.75" x14ac:dyDescent="0.25">
      <c r="A21" s="18" t="s">
        <v>152</v>
      </c>
      <c r="B21" s="172">
        <v>10</v>
      </c>
      <c r="C21" s="331">
        <v>1339713112.02</v>
      </c>
      <c r="D21" s="328">
        <v>1073605451</v>
      </c>
      <c r="E21" s="139"/>
      <c r="F21" s="138"/>
    </row>
    <row r="22" spans="1:8" ht="15.75" x14ac:dyDescent="0.25">
      <c r="A22" s="18" t="s">
        <v>74</v>
      </c>
      <c r="B22" s="172">
        <v>11</v>
      </c>
      <c r="C22" s="329">
        <v>94135852.25999999</v>
      </c>
      <c r="D22" s="328">
        <f>31609858+29982</f>
        <v>31639840</v>
      </c>
      <c r="F22" s="138"/>
      <c r="G22" s="139"/>
      <c r="H22" s="139"/>
    </row>
    <row r="23" spans="1:8" ht="15.75" x14ac:dyDescent="0.25">
      <c r="A23" s="18" t="s">
        <v>151</v>
      </c>
      <c r="B23" s="172">
        <v>12</v>
      </c>
      <c r="C23" s="177">
        <v>262674182.01250002</v>
      </c>
      <c r="D23" s="328">
        <v>217322360</v>
      </c>
      <c r="E23" s="139"/>
      <c r="F23" s="138"/>
    </row>
    <row r="24" spans="1:8" ht="15.75" x14ac:dyDescent="0.25">
      <c r="A24" s="18" t="s">
        <v>150</v>
      </c>
      <c r="B24" s="172">
        <v>13</v>
      </c>
      <c r="C24" s="177">
        <v>141066000</v>
      </c>
      <c r="D24" s="328">
        <v>141066000</v>
      </c>
      <c r="F24" s="138"/>
    </row>
    <row r="25" spans="1:8" ht="15.75" x14ac:dyDescent="0.25">
      <c r="A25" s="109" t="s">
        <v>149</v>
      </c>
      <c r="B25" s="18"/>
      <c r="C25" s="179">
        <f>SUM(C20:C24)</f>
        <v>1837589146.2925</v>
      </c>
      <c r="D25" s="179">
        <f>SUM(D20:D24)</f>
        <v>1463633651</v>
      </c>
      <c r="F25" s="138"/>
      <c r="H25" s="139"/>
    </row>
    <row r="26" spans="1:8" ht="15.75" x14ac:dyDescent="0.25">
      <c r="A26" s="109"/>
      <c r="B26" s="18"/>
      <c r="C26" s="180"/>
      <c r="D26" s="178"/>
      <c r="F26" s="138"/>
    </row>
    <row r="27" spans="1:8" ht="15.75" x14ac:dyDescent="0.25">
      <c r="A27" s="109" t="s">
        <v>148</v>
      </c>
      <c r="B27" s="18"/>
      <c r="C27" s="181">
        <f>C17-C25</f>
        <v>6062380333.9174995</v>
      </c>
      <c r="D27" s="181">
        <f>D17-D25</f>
        <v>5423521758.1499996</v>
      </c>
      <c r="E27" s="139"/>
      <c r="F27" s="138"/>
    </row>
    <row r="28" spans="1:8" ht="15.75" x14ac:dyDescent="0.25">
      <c r="A28" s="109" t="s">
        <v>147</v>
      </c>
      <c r="B28" s="18"/>
      <c r="C28" s="180"/>
      <c r="D28" s="178"/>
      <c r="F28" s="138"/>
    </row>
    <row r="29" spans="1:8" ht="15.75" x14ac:dyDescent="0.25">
      <c r="A29" s="18" t="s">
        <v>2</v>
      </c>
      <c r="B29" s="172">
        <v>15</v>
      </c>
      <c r="C29" s="177">
        <v>400000000</v>
      </c>
      <c r="D29" s="328">
        <v>400000000</v>
      </c>
      <c r="F29" s="140"/>
      <c r="G29" s="139"/>
    </row>
    <row r="30" spans="1:8" ht="15.75" x14ac:dyDescent="0.25">
      <c r="A30" s="18" t="s">
        <v>146</v>
      </c>
      <c r="B30" s="172">
        <v>14</v>
      </c>
      <c r="C30" s="178">
        <v>2486440000</v>
      </c>
      <c r="D30" s="328">
        <v>2486440000</v>
      </c>
      <c r="F30" s="138"/>
      <c r="G30" s="139"/>
    </row>
    <row r="31" spans="1:8" ht="15.75" x14ac:dyDescent="0.25">
      <c r="A31" s="18" t="s">
        <v>145</v>
      </c>
      <c r="B31" s="172">
        <v>16</v>
      </c>
      <c r="C31" s="177">
        <v>3175940333.0374999</v>
      </c>
      <c r="D31" s="328">
        <v>2537081758</v>
      </c>
      <c r="E31" s="322"/>
      <c r="F31" s="138"/>
      <c r="G31" s="139"/>
    </row>
    <row r="32" spans="1:8" ht="15.75" x14ac:dyDescent="0.25">
      <c r="A32" s="18" t="s">
        <v>144</v>
      </c>
      <c r="B32" s="172">
        <v>17</v>
      </c>
      <c r="C32" s="177">
        <v>0</v>
      </c>
      <c r="D32" s="17">
        <f>' Notes'!D142</f>
        <v>0</v>
      </c>
      <c r="E32" s="322"/>
      <c r="F32" s="138"/>
      <c r="H32" s="139"/>
    </row>
    <row r="33" spans="1:8" ht="15.75" x14ac:dyDescent="0.25">
      <c r="A33" s="34"/>
      <c r="B33" s="34"/>
      <c r="C33" s="288"/>
      <c r="D33" s="17"/>
      <c r="E33" s="139"/>
      <c r="F33" s="138"/>
    </row>
    <row r="34" spans="1:8" ht="15.75" x14ac:dyDescent="0.25">
      <c r="A34" s="109" t="s">
        <v>143</v>
      </c>
      <c r="B34" s="172"/>
      <c r="C34" s="278">
        <f>SUM(C29:C33)+1</f>
        <v>6062380334.0375004</v>
      </c>
      <c r="D34" s="8">
        <f>SUM(D29:D33)</f>
        <v>5423521758</v>
      </c>
      <c r="F34" s="138"/>
      <c r="H34" s="139"/>
    </row>
    <row r="35" spans="1:8" ht="15.75" x14ac:dyDescent="0.25">
      <c r="A35" s="109"/>
      <c r="B35" s="172"/>
      <c r="C35" s="278"/>
      <c r="D35" s="8"/>
      <c r="F35" s="138"/>
    </row>
    <row r="36" spans="1:8" ht="15.75" x14ac:dyDescent="0.25">
      <c r="A36" s="109"/>
      <c r="B36" s="172"/>
      <c r="C36" s="278"/>
      <c r="D36" s="278"/>
      <c r="E36" s="139"/>
      <c r="F36" s="138">
        <f>+C36/2</f>
        <v>0</v>
      </c>
    </row>
    <row r="37" spans="1:8" ht="15.75" x14ac:dyDescent="0.25">
      <c r="A37" s="109"/>
      <c r="B37" s="172"/>
      <c r="C37" s="278"/>
      <c r="D37" s="8"/>
      <c r="E37" s="185"/>
      <c r="F37" s="138"/>
    </row>
    <row r="38" spans="1:8" ht="15.75" x14ac:dyDescent="0.25">
      <c r="A38" s="109"/>
      <c r="B38" s="172"/>
      <c r="C38" s="278"/>
      <c r="D38" s="8"/>
      <c r="F38" s="138"/>
    </row>
    <row r="39" spans="1:8" ht="21" customHeight="1" x14ac:dyDescent="0.25">
      <c r="A39" s="59" t="s">
        <v>198</v>
      </c>
      <c r="B39" s="59"/>
      <c r="C39" s="262"/>
      <c r="D39" s="167"/>
      <c r="E39" s="143"/>
      <c r="F39" s="144"/>
    </row>
    <row r="40" spans="1:8" ht="22.5" customHeight="1" x14ac:dyDescent="0.25">
      <c r="A40" s="109" t="s">
        <v>142</v>
      </c>
      <c r="B40" s="18"/>
      <c r="C40" s="180"/>
      <c r="D40" s="167"/>
      <c r="E40" s="143"/>
      <c r="F40" s="144"/>
    </row>
    <row r="41" spans="1:8" ht="11.25" customHeight="1" x14ac:dyDescent="0.25">
      <c r="A41" s="109"/>
      <c r="B41" s="18"/>
      <c r="C41" s="180"/>
      <c r="D41" s="167"/>
      <c r="E41" s="143"/>
      <c r="F41" s="144"/>
    </row>
    <row r="42" spans="1:8" ht="11.25" customHeight="1" x14ac:dyDescent="0.25">
      <c r="A42" s="109"/>
      <c r="B42" s="18"/>
      <c r="C42" s="180"/>
      <c r="D42" s="167"/>
      <c r="E42" s="143"/>
      <c r="F42" s="144"/>
    </row>
    <row r="43" spans="1:8" ht="15.75" x14ac:dyDescent="0.25">
      <c r="A43" s="182"/>
      <c r="B43" s="18"/>
      <c r="C43" s="180"/>
      <c r="D43" s="167"/>
      <c r="E43" s="83"/>
      <c r="F43" s="144"/>
    </row>
    <row r="44" spans="1:8" ht="27" customHeight="1" x14ac:dyDescent="0.25">
      <c r="A44" s="109" t="s">
        <v>197</v>
      </c>
      <c r="B44" s="18"/>
      <c r="C44" s="18"/>
      <c r="D44" s="167"/>
      <c r="E44" s="142"/>
      <c r="F44" s="144"/>
    </row>
    <row r="45" spans="1:8" ht="15.75" customHeight="1" x14ac:dyDescent="0.25">
      <c r="A45" s="109" t="s">
        <v>141</v>
      </c>
      <c r="B45" s="18"/>
      <c r="C45" s="18"/>
      <c r="D45" s="167"/>
      <c r="E45" s="142"/>
      <c r="F45" s="144"/>
    </row>
    <row r="46" spans="1:8" ht="11.25" customHeight="1" x14ac:dyDescent="0.25">
      <c r="A46" s="109"/>
      <c r="B46" s="18"/>
      <c r="C46" s="18"/>
      <c r="D46" s="167"/>
      <c r="E46" s="142"/>
      <c r="F46" s="144"/>
    </row>
    <row r="47" spans="1:8" ht="15.75" x14ac:dyDescent="0.25">
      <c r="A47" s="183"/>
      <c r="B47" s="18"/>
      <c r="C47" s="18"/>
      <c r="D47" s="167"/>
      <c r="E47" s="142"/>
      <c r="F47" s="144"/>
    </row>
    <row r="48" spans="1:8" ht="15.75" x14ac:dyDescent="0.25">
      <c r="A48" s="183"/>
      <c r="B48" s="18"/>
      <c r="C48" s="18"/>
      <c r="D48" s="167"/>
      <c r="E48" s="142"/>
      <c r="F48" s="144"/>
    </row>
    <row r="49" spans="1:4" ht="15.75" x14ac:dyDescent="0.25">
      <c r="A49" s="59" t="s">
        <v>244</v>
      </c>
      <c r="B49" s="18"/>
      <c r="C49" s="18"/>
      <c r="D49" s="167"/>
    </row>
    <row r="50" spans="1:4" ht="15.75" x14ac:dyDescent="0.25">
      <c r="A50" s="59" t="s">
        <v>140</v>
      </c>
      <c r="B50" s="18"/>
      <c r="C50" s="18"/>
      <c r="D50" s="167"/>
    </row>
    <row r="51" spans="1:4" ht="15.75" x14ac:dyDescent="0.25">
      <c r="A51" s="34"/>
      <c r="B51" s="18"/>
      <c r="C51" s="18"/>
      <c r="D51" s="167"/>
    </row>
    <row r="52" spans="1:4" ht="15.75" x14ac:dyDescent="0.25">
      <c r="A52" s="34" t="s">
        <v>245</v>
      </c>
      <c r="B52" s="18"/>
      <c r="C52" s="18"/>
      <c r="D52" s="167"/>
    </row>
    <row r="53" spans="1:4" ht="15.75" x14ac:dyDescent="0.25">
      <c r="A53" s="34"/>
      <c r="B53" s="34"/>
      <c r="C53" s="34"/>
      <c r="D53" s="34"/>
    </row>
    <row r="162" spans="4:7" x14ac:dyDescent="0.25">
      <c r="G162" s="139"/>
    </row>
    <row r="170" spans="4:7" x14ac:dyDescent="0.25">
      <c r="D170" s="153"/>
    </row>
    <row r="171" spans="4:7" x14ac:dyDescent="0.25">
      <c r="D171" s="153"/>
    </row>
    <row r="172" spans="4:7" x14ac:dyDescent="0.25">
      <c r="D172" s="153"/>
    </row>
  </sheetData>
  <pageMargins left="0.5" right="0" top="0.75" bottom="0.75" header="0.3" footer="0.3"/>
  <pageSetup paperSize="9" scale="24" fitToWidth="0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1"/>
  <sheetViews>
    <sheetView showGridLines="0" zoomScale="70" zoomScaleNormal="70" workbookViewId="0">
      <selection activeCell="C1" sqref="C1"/>
    </sheetView>
  </sheetViews>
  <sheetFormatPr defaultColWidth="18.28515625" defaultRowHeight="15" x14ac:dyDescent="0.25"/>
  <cols>
    <col min="1" max="1" width="5.5703125" style="1" customWidth="1"/>
    <col min="2" max="2" width="70" style="1" customWidth="1"/>
    <col min="3" max="3" width="26" style="1" customWidth="1"/>
    <col min="4" max="4" width="27.85546875" style="1" customWidth="1"/>
    <col min="5" max="5" width="22" style="1" customWidth="1"/>
    <col min="6" max="6" width="51" style="1" customWidth="1"/>
    <col min="7" max="7" width="26.42578125" style="1" customWidth="1"/>
    <col min="8" max="248" width="9.140625" style="1" customWidth="1"/>
    <col min="249" max="249" width="5.5703125" style="1" customWidth="1"/>
    <col min="250" max="250" width="28" style="1" customWidth="1"/>
    <col min="251" max="16384" width="18.28515625" style="1"/>
  </cols>
  <sheetData>
    <row r="2" spans="2:7" ht="15.75" x14ac:dyDescent="0.25">
      <c r="B2" s="109"/>
      <c r="C2" s="109"/>
      <c r="E2" s="10"/>
    </row>
    <row r="3" spans="2:7" ht="15.75" x14ac:dyDescent="0.25">
      <c r="B3" s="109"/>
      <c r="C3" s="109"/>
      <c r="E3" s="10"/>
    </row>
    <row r="4" spans="2:7" ht="15.75" x14ac:dyDescent="0.25">
      <c r="B4" s="109"/>
      <c r="C4" s="109"/>
      <c r="E4" s="10"/>
    </row>
    <row r="5" spans="2:7" ht="18" x14ac:dyDescent="0.25">
      <c r="B5" s="94" t="s">
        <v>21</v>
      </c>
      <c r="C5" s="94"/>
      <c r="E5" s="10"/>
      <c r="F5" s="199"/>
      <c r="G5" s="199"/>
    </row>
    <row r="6" spans="2:7" ht="18.75" x14ac:dyDescent="0.3">
      <c r="B6" s="93" t="s">
        <v>188</v>
      </c>
      <c r="C6" s="93"/>
      <c r="D6" s="89"/>
      <c r="E6" s="10"/>
      <c r="F6" s="203"/>
      <c r="G6" s="199"/>
    </row>
    <row r="7" spans="2:7" ht="26.25" customHeight="1" x14ac:dyDescent="0.25">
      <c r="B7" s="93" t="s">
        <v>228</v>
      </c>
      <c r="C7" s="194" t="s">
        <v>222</v>
      </c>
      <c r="D7" s="194" t="s">
        <v>219</v>
      </c>
      <c r="E7" s="10"/>
      <c r="F7" s="204"/>
      <c r="G7" s="199"/>
    </row>
    <row r="8" spans="2:7" ht="26.25" customHeight="1" x14ac:dyDescent="0.25">
      <c r="B8" s="93"/>
      <c r="C8" s="108" t="s">
        <v>187</v>
      </c>
      <c r="D8" s="108" t="s">
        <v>187</v>
      </c>
      <c r="E8" s="10"/>
      <c r="F8" s="205"/>
      <c r="G8" s="206"/>
    </row>
    <row r="9" spans="2:7" ht="18.75" x14ac:dyDescent="0.3">
      <c r="B9" s="86" t="s">
        <v>186</v>
      </c>
      <c r="C9" s="86"/>
      <c r="D9" s="89"/>
      <c r="F9" s="207"/>
      <c r="G9" s="206"/>
    </row>
    <row r="10" spans="2:7" ht="18" x14ac:dyDescent="0.25">
      <c r="B10" s="85" t="s">
        <v>185</v>
      </c>
      <c r="C10" s="127">
        <v>279238.76860000007</v>
      </c>
      <c r="D10" s="50">
        <v>254285</v>
      </c>
      <c r="E10" s="13"/>
      <c r="F10" s="207"/>
      <c r="G10" s="206"/>
    </row>
    <row r="11" spans="2:7" ht="18" x14ac:dyDescent="0.25">
      <c r="B11" s="85" t="s">
        <v>184</v>
      </c>
      <c r="C11" s="50"/>
      <c r="D11" s="53"/>
      <c r="E11" s="6"/>
      <c r="F11" s="208"/>
      <c r="G11" s="206"/>
    </row>
    <row r="12" spans="2:7" ht="18" x14ac:dyDescent="0.25">
      <c r="B12" s="85" t="s">
        <v>183</v>
      </c>
      <c r="C12" s="50">
        <v>72050.909849999996</v>
      </c>
      <c r="D12" s="50">
        <v>72050</v>
      </c>
      <c r="E12" s="13"/>
      <c r="F12" s="209"/>
      <c r="G12" s="206"/>
    </row>
    <row r="13" spans="2:7" ht="18" x14ac:dyDescent="0.25">
      <c r="B13" s="85"/>
      <c r="C13" s="107"/>
      <c r="D13" s="50"/>
      <c r="E13" s="6"/>
      <c r="F13" s="210"/>
      <c r="G13" s="206"/>
    </row>
    <row r="14" spans="2:7" ht="18.75" x14ac:dyDescent="0.3">
      <c r="B14" s="85"/>
      <c r="C14" s="106">
        <f>C10+C12</f>
        <v>351289.67845000006</v>
      </c>
      <c r="D14" s="106">
        <f>D10+D12+D13</f>
        <v>326335</v>
      </c>
      <c r="E14" s="19"/>
      <c r="F14" s="210"/>
      <c r="G14" s="211"/>
    </row>
    <row r="15" spans="2:7" ht="18.75" x14ac:dyDescent="0.3">
      <c r="B15" s="85" t="s">
        <v>182</v>
      </c>
      <c r="C15" s="90">
        <v>-450447.75401000003</v>
      </c>
      <c r="D15" s="90">
        <v>-654050</v>
      </c>
      <c r="E15" s="7"/>
      <c r="F15" s="207"/>
      <c r="G15" s="211"/>
    </row>
    <row r="16" spans="2:7" ht="18.75" x14ac:dyDescent="0.3">
      <c r="B16" s="85" t="s">
        <v>181</v>
      </c>
      <c r="C16" s="90">
        <v>0</v>
      </c>
      <c r="D16" s="50">
        <v>-520</v>
      </c>
      <c r="E16" s="7"/>
      <c r="F16" s="210"/>
      <c r="G16" s="211"/>
    </row>
    <row r="17" spans="2:7" ht="18.75" x14ac:dyDescent="0.3">
      <c r="B17" s="85" t="s">
        <v>210</v>
      </c>
      <c r="C17" s="90">
        <v>-138087.11899000002</v>
      </c>
      <c r="D17" s="89">
        <v>-110828</v>
      </c>
      <c r="E17" s="7"/>
      <c r="F17" s="212"/>
      <c r="G17" s="211"/>
    </row>
    <row r="18" spans="2:7" ht="18.75" x14ac:dyDescent="0.3">
      <c r="B18" s="85" t="s">
        <v>180</v>
      </c>
      <c r="C18" s="50">
        <v>0</v>
      </c>
      <c r="D18" s="50">
        <v>0</v>
      </c>
      <c r="E18" s="7"/>
      <c r="F18" s="210"/>
      <c r="G18" s="211"/>
    </row>
    <row r="19" spans="2:7" ht="18.75" x14ac:dyDescent="0.3">
      <c r="B19" s="85" t="s">
        <v>179</v>
      </c>
      <c r="C19" s="90">
        <v>328603.67327999999</v>
      </c>
      <c r="D19" s="50">
        <v>385037</v>
      </c>
      <c r="E19" s="7"/>
      <c r="F19" s="212"/>
      <c r="G19" s="211"/>
    </row>
    <row r="20" spans="2:7" ht="18" x14ac:dyDescent="0.25">
      <c r="B20" s="85"/>
      <c r="C20" s="91">
        <f>SUM(C15:C19)</f>
        <v>-259931.19972000003</v>
      </c>
      <c r="D20" s="91">
        <f>SUM(D15:D19)</f>
        <v>-380361</v>
      </c>
      <c r="E20" s="7"/>
      <c r="F20" s="204"/>
      <c r="G20" s="206"/>
    </row>
    <row r="21" spans="2:7" ht="18" x14ac:dyDescent="0.25">
      <c r="B21" s="85" t="s">
        <v>211</v>
      </c>
      <c r="C21" s="343">
        <v>0</v>
      </c>
      <c r="D21" s="65">
        <v>8928</v>
      </c>
      <c r="E21" s="21"/>
      <c r="F21" s="210"/>
      <c r="G21" s="206"/>
    </row>
    <row r="22" spans="2:7" ht="18" x14ac:dyDescent="0.25">
      <c r="B22" s="85" t="s">
        <v>215</v>
      </c>
      <c r="C22" s="343">
        <v>-299969</v>
      </c>
      <c r="D22" s="65">
        <v>28588</v>
      </c>
      <c r="E22" s="21"/>
      <c r="F22" s="210"/>
      <c r="G22" s="206"/>
    </row>
    <row r="23" spans="2:7" ht="18" x14ac:dyDescent="0.25">
      <c r="B23" s="86" t="s">
        <v>178</v>
      </c>
      <c r="C23" s="91">
        <f>C20+C14-C21-C22</f>
        <v>391327.47873000003</v>
      </c>
      <c r="D23" s="91">
        <f>D20+D14-D21-D22</f>
        <v>-91542</v>
      </c>
      <c r="E23" s="19"/>
      <c r="F23" s="210"/>
      <c r="G23" s="206"/>
    </row>
    <row r="24" spans="2:7" ht="18.75" x14ac:dyDescent="0.3">
      <c r="B24" s="86" t="s">
        <v>177</v>
      </c>
      <c r="C24" s="86"/>
      <c r="D24" s="89"/>
      <c r="E24" s="6"/>
      <c r="F24" s="212"/>
      <c r="G24" s="206"/>
    </row>
    <row r="25" spans="2:7" ht="18" x14ac:dyDescent="0.25">
      <c r="B25" s="85" t="s">
        <v>176</v>
      </c>
      <c r="C25" s="90">
        <v>0</v>
      </c>
      <c r="D25" s="6">
        <v>0</v>
      </c>
      <c r="E25" s="13"/>
      <c r="F25" s="204"/>
      <c r="G25" s="206"/>
    </row>
    <row r="26" spans="2:7" ht="18" x14ac:dyDescent="0.25">
      <c r="B26" s="85" t="s">
        <v>196</v>
      </c>
      <c r="C26" s="90"/>
      <c r="D26" s="6">
        <v>0</v>
      </c>
      <c r="E26" s="13"/>
      <c r="F26" s="204"/>
      <c r="G26" s="206"/>
    </row>
    <row r="27" spans="2:7" ht="18.75" x14ac:dyDescent="0.3">
      <c r="B27" s="85" t="s">
        <v>175</v>
      </c>
      <c r="C27" s="90"/>
      <c r="D27" s="65">
        <v>0</v>
      </c>
      <c r="E27" s="6"/>
      <c r="F27" s="213"/>
      <c r="G27" s="206"/>
    </row>
    <row r="28" spans="2:7" ht="18.75" x14ac:dyDescent="0.3">
      <c r="B28" s="86" t="s">
        <v>174</v>
      </c>
      <c r="C28" s="91">
        <v>0</v>
      </c>
      <c r="D28" s="102">
        <f>SUM(D25:D27)</f>
        <v>0</v>
      </c>
      <c r="E28" s="105"/>
      <c r="F28" s="213"/>
      <c r="G28" s="206"/>
    </row>
    <row r="29" spans="2:7" ht="18.75" x14ac:dyDescent="0.3">
      <c r="B29" s="86"/>
      <c r="C29" s="86"/>
      <c r="D29" s="89"/>
      <c r="E29" s="101"/>
      <c r="F29" s="213"/>
      <c r="G29" s="206"/>
    </row>
    <row r="30" spans="2:7" ht="18.75" x14ac:dyDescent="0.3">
      <c r="B30" s="86" t="s">
        <v>173</v>
      </c>
      <c r="C30" s="86"/>
      <c r="D30" s="89"/>
      <c r="F30" s="214"/>
      <c r="G30" s="206"/>
    </row>
    <row r="31" spans="2:7" ht="18.75" x14ac:dyDescent="0.3">
      <c r="B31" s="85" t="s">
        <v>172</v>
      </c>
      <c r="C31" s="89"/>
      <c r="D31" s="89">
        <v>0</v>
      </c>
      <c r="F31" s="215"/>
      <c r="G31" s="206"/>
    </row>
    <row r="32" spans="2:7" ht="18.75" x14ac:dyDescent="0.3">
      <c r="B32" s="85" t="s">
        <v>146</v>
      </c>
      <c r="C32" s="89"/>
      <c r="D32" s="89">
        <v>0</v>
      </c>
      <c r="E32" s="6"/>
      <c r="F32" s="204"/>
      <c r="G32" s="206"/>
    </row>
    <row r="33" spans="2:7" ht="18.75" x14ac:dyDescent="0.3">
      <c r="B33" s="85" t="s">
        <v>218</v>
      </c>
      <c r="C33" s="343">
        <v>0</v>
      </c>
      <c r="D33" s="89">
        <v>79800</v>
      </c>
      <c r="E33" s="104"/>
      <c r="F33" s="209"/>
      <c r="G33" s="206"/>
    </row>
    <row r="34" spans="2:7" ht="18.75" x14ac:dyDescent="0.3">
      <c r="B34" s="85" t="s">
        <v>171</v>
      </c>
      <c r="C34" s="87"/>
      <c r="D34" s="103">
        <v>0</v>
      </c>
      <c r="E34" s="6"/>
      <c r="F34" s="216"/>
      <c r="G34" s="206"/>
    </row>
    <row r="35" spans="2:7" ht="18.75" x14ac:dyDescent="0.3">
      <c r="B35" s="86" t="s">
        <v>170</v>
      </c>
      <c r="C35" s="314">
        <v>0</v>
      </c>
      <c r="D35" s="102">
        <f>D33</f>
        <v>79800</v>
      </c>
      <c r="E35" s="101"/>
      <c r="F35" s="217"/>
      <c r="G35" s="206"/>
    </row>
    <row r="36" spans="2:7" ht="18.75" x14ac:dyDescent="0.3">
      <c r="B36" s="86"/>
      <c r="C36" s="86"/>
      <c r="D36" s="89"/>
      <c r="E36" s="6"/>
      <c r="F36" s="199"/>
      <c r="G36" s="199"/>
    </row>
    <row r="37" spans="2:7" ht="18" x14ac:dyDescent="0.25">
      <c r="B37" s="86" t="s">
        <v>169</v>
      </c>
      <c r="C37" s="92">
        <f>C23+C28+C35</f>
        <v>391327.47873000003</v>
      </c>
      <c r="D37" s="92">
        <f>D23+D28+D35</f>
        <v>-11742</v>
      </c>
      <c r="E37" s="19"/>
      <c r="F37" s="199"/>
      <c r="G37" s="199"/>
    </row>
    <row r="38" spans="2:7" ht="18" x14ac:dyDescent="0.25">
      <c r="B38" s="85" t="s">
        <v>168</v>
      </c>
      <c r="C38" s="88">
        <v>1543825</v>
      </c>
      <c r="D38" s="100">
        <v>605870</v>
      </c>
      <c r="E38" s="21"/>
      <c r="F38" s="199"/>
      <c r="G38" s="199"/>
    </row>
    <row r="39" spans="2:7" ht="18" x14ac:dyDescent="0.25">
      <c r="B39" s="86" t="s">
        <v>167</v>
      </c>
      <c r="C39" s="84">
        <f>C37+C38</f>
        <v>1935152.4787300001</v>
      </c>
      <c r="D39" s="84">
        <f>+D37+D38</f>
        <v>594128</v>
      </c>
      <c r="E39" s="15"/>
      <c r="F39" s="199"/>
      <c r="G39" s="199"/>
    </row>
    <row r="40" spans="2:7" x14ac:dyDescent="0.25">
      <c r="B40" s="10"/>
      <c r="C40" s="10"/>
      <c r="D40" s="10"/>
      <c r="E40" s="10"/>
      <c r="F40" s="199"/>
      <c r="G40" s="199"/>
    </row>
    <row r="41" spans="2:7" x14ac:dyDescent="0.25">
      <c r="B41" s="10"/>
      <c r="C41" s="56"/>
      <c r="D41" s="10"/>
      <c r="E41" s="56"/>
      <c r="F41" s="199"/>
      <c r="G41" s="199"/>
    </row>
    <row r="42" spans="2:7" ht="18" x14ac:dyDescent="0.25">
      <c r="B42" s="130"/>
      <c r="C42" s="127"/>
      <c r="D42" s="56"/>
      <c r="E42" s="56"/>
      <c r="F42" s="199"/>
      <c r="G42" s="199"/>
    </row>
    <row r="43" spans="2:7" ht="16.5" x14ac:dyDescent="0.25">
      <c r="B43" s="98"/>
      <c r="C43" s="99"/>
      <c r="D43" s="196"/>
      <c r="E43" s="11"/>
      <c r="F43" s="199"/>
      <c r="G43" s="199"/>
    </row>
    <row r="44" spans="2:7" ht="16.5" x14ac:dyDescent="0.25">
      <c r="B44" s="98"/>
      <c r="C44" s="56"/>
      <c r="D44" s="200"/>
      <c r="E44" s="11"/>
      <c r="F44" s="199"/>
      <c r="G44" s="199"/>
    </row>
    <row r="45" spans="2:7" ht="18.75" x14ac:dyDescent="0.3">
      <c r="B45" s="98"/>
      <c r="C45" s="191"/>
      <c r="D45" s="325"/>
      <c r="E45" s="11"/>
      <c r="F45" s="199"/>
      <c r="G45" s="199"/>
    </row>
    <row r="46" spans="2:7" ht="16.5" x14ac:dyDescent="0.25">
      <c r="B46" s="98"/>
      <c r="C46" s="218"/>
      <c r="D46" s="10"/>
      <c r="E46" s="11"/>
      <c r="F46" s="199"/>
      <c r="G46" s="199"/>
    </row>
    <row r="47" spans="2:7" ht="18" x14ac:dyDescent="0.25">
      <c r="B47" s="98"/>
      <c r="C47" s="201"/>
      <c r="D47" s="219"/>
      <c r="E47" s="11"/>
      <c r="F47" s="199"/>
      <c r="G47" s="199"/>
    </row>
    <row r="48" spans="2:7" ht="16.5" x14ac:dyDescent="0.25">
      <c r="B48" s="98"/>
      <c r="C48" s="99"/>
      <c r="D48" s="10"/>
      <c r="E48" s="11"/>
      <c r="F48" s="199"/>
      <c r="G48" s="199"/>
    </row>
    <row r="49" spans="2:7" ht="16.5" x14ac:dyDescent="0.25">
      <c r="B49" s="98"/>
      <c r="C49" s="98"/>
      <c r="D49" s="10"/>
      <c r="E49" s="11"/>
      <c r="F49" s="199"/>
      <c r="G49" s="199"/>
    </row>
    <row r="50" spans="2:7" ht="16.5" x14ac:dyDescent="0.25">
      <c r="B50" s="7"/>
      <c r="C50" s="202"/>
      <c r="D50" s="10"/>
      <c r="E50" s="29"/>
      <c r="F50" s="199"/>
      <c r="G50" s="199"/>
    </row>
    <row r="51" spans="2:7" ht="16.5" x14ac:dyDescent="0.25">
      <c r="B51" s="10"/>
      <c r="C51" s="10"/>
      <c r="D51" s="219"/>
      <c r="E51" s="28"/>
      <c r="F51" s="199"/>
      <c r="G51" s="199"/>
    </row>
    <row r="52" spans="2:7" x14ac:dyDescent="0.25">
      <c r="B52" s="10"/>
      <c r="C52" s="10"/>
      <c r="D52" s="10"/>
      <c r="F52" s="199"/>
      <c r="G52" s="199"/>
    </row>
    <row r="53" spans="2:7" ht="16.5" x14ac:dyDescent="0.25">
      <c r="B53" s="12"/>
      <c r="C53" s="12"/>
      <c r="D53" s="10"/>
      <c r="F53" s="199"/>
      <c r="G53" s="199"/>
    </row>
    <row r="54" spans="2:7" ht="16.5" x14ac:dyDescent="0.25">
      <c r="B54" s="7"/>
      <c r="C54" s="7"/>
      <c r="D54" s="10"/>
      <c r="F54" s="199"/>
      <c r="G54" s="199"/>
    </row>
    <row r="55" spans="2:7" ht="16.5" x14ac:dyDescent="0.25">
      <c r="B55" s="7"/>
      <c r="C55" s="7"/>
      <c r="D55" s="10"/>
      <c r="E55" s="5"/>
      <c r="F55" s="199"/>
      <c r="G55" s="199"/>
    </row>
    <row r="56" spans="2:7" ht="16.5" x14ac:dyDescent="0.25">
      <c r="B56" s="7"/>
      <c r="C56" s="7"/>
      <c r="D56" s="10"/>
      <c r="E56" s="9"/>
      <c r="F56" s="199"/>
      <c r="G56" s="199"/>
    </row>
    <row r="57" spans="2:7" ht="16.5" x14ac:dyDescent="0.25">
      <c r="B57" s="7"/>
      <c r="C57" s="7"/>
      <c r="D57" s="10"/>
      <c r="E57" s="9"/>
      <c r="F57" s="199"/>
      <c r="G57" s="199"/>
    </row>
    <row r="58" spans="2:7" ht="16.5" x14ac:dyDescent="0.25">
      <c r="B58" s="20"/>
      <c r="C58" s="20"/>
      <c r="E58" s="28"/>
      <c r="F58" s="199"/>
      <c r="G58" s="199"/>
    </row>
    <row r="59" spans="2:7" ht="16.5" x14ac:dyDescent="0.25">
      <c r="B59" s="96"/>
      <c r="C59" s="96"/>
      <c r="D59" s="28"/>
      <c r="E59" s="28"/>
      <c r="F59" s="199"/>
      <c r="G59" s="199"/>
    </row>
    <row r="60" spans="2:7" ht="16.5" x14ac:dyDescent="0.25">
      <c r="B60" s="96"/>
      <c r="C60" s="96"/>
      <c r="D60" s="31"/>
      <c r="E60" s="28"/>
      <c r="F60" s="199"/>
      <c r="G60" s="199"/>
    </row>
    <row r="61" spans="2:7" ht="16.5" x14ac:dyDescent="0.25">
      <c r="B61" s="96"/>
      <c r="C61" s="96"/>
      <c r="D61" s="28"/>
      <c r="E61" s="9"/>
      <c r="F61" s="199"/>
      <c r="G61" s="199"/>
    </row>
    <row r="62" spans="2:7" ht="16.5" x14ac:dyDescent="0.25">
      <c r="B62" s="96"/>
      <c r="C62" s="96"/>
      <c r="D62" s="28"/>
      <c r="E62" s="28"/>
      <c r="F62" s="199"/>
      <c r="G62" s="199"/>
    </row>
    <row r="63" spans="2:7" ht="20.25" x14ac:dyDescent="0.3">
      <c r="B63" s="49"/>
      <c r="C63" s="49"/>
      <c r="D63" s="26"/>
      <c r="E63" s="28"/>
      <c r="F63" s="199"/>
      <c r="G63" s="199"/>
    </row>
    <row r="64" spans="2:7" ht="19.5" x14ac:dyDescent="0.3">
      <c r="B64" s="95"/>
      <c r="C64" s="95"/>
      <c r="D64" s="10"/>
      <c r="E64" s="28"/>
      <c r="F64" s="199"/>
      <c r="G64" s="199"/>
    </row>
    <row r="65" spans="2:7" ht="19.5" x14ac:dyDescent="0.3">
      <c r="B65" s="95"/>
      <c r="C65" s="95"/>
      <c r="D65" s="10"/>
      <c r="E65" s="28"/>
      <c r="F65" s="199"/>
      <c r="G65" s="199"/>
    </row>
    <row r="66" spans="2:7" ht="19.5" x14ac:dyDescent="0.3">
      <c r="B66" s="95"/>
      <c r="C66" s="95"/>
      <c r="D66" s="10"/>
      <c r="E66" s="28"/>
      <c r="F66" s="199"/>
      <c r="G66" s="199"/>
    </row>
    <row r="67" spans="2:7" x14ac:dyDescent="0.25">
      <c r="B67" s="10"/>
      <c r="C67" s="10"/>
      <c r="D67" s="10"/>
      <c r="E67" s="25"/>
      <c r="F67" s="199"/>
      <c r="G67" s="199"/>
    </row>
    <row r="68" spans="2:7" ht="16.5" x14ac:dyDescent="0.25">
      <c r="B68" s="10"/>
      <c r="C68" s="10"/>
      <c r="D68" s="69"/>
      <c r="E68" s="23"/>
      <c r="F68" s="199"/>
      <c r="G68" s="199"/>
    </row>
    <row r="69" spans="2:7" ht="15.75" x14ac:dyDescent="0.25">
      <c r="B69" s="10"/>
      <c r="C69" s="10"/>
      <c r="D69" s="69"/>
      <c r="E69" s="22"/>
      <c r="F69" s="199"/>
      <c r="G69" s="199"/>
    </row>
    <row r="70" spans="2:7" ht="16.5" x14ac:dyDescent="0.25">
      <c r="B70" s="30"/>
      <c r="C70" s="30"/>
      <c r="D70" s="97"/>
      <c r="E70" s="10"/>
      <c r="F70" s="199"/>
      <c r="G70" s="199"/>
    </row>
    <row r="71" spans="2:7" ht="16.5" x14ac:dyDescent="0.25">
      <c r="B71" s="7"/>
      <c r="C71" s="7"/>
      <c r="D71" s="10"/>
      <c r="E71" s="17"/>
      <c r="F71" s="199"/>
      <c r="G71" s="199"/>
    </row>
    <row r="72" spans="2:7" ht="16.5" x14ac:dyDescent="0.25">
      <c r="B72" s="7"/>
      <c r="C72" s="7"/>
      <c r="D72" s="10"/>
      <c r="E72" s="17"/>
      <c r="F72" s="199"/>
      <c r="G72" s="199"/>
    </row>
    <row r="73" spans="2:7" ht="16.5" x14ac:dyDescent="0.25">
      <c r="B73" s="7"/>
      <c r="C73" s="7"/>
      <c r="D73" s="10"/>
      <c r="E73" s="16"/>
      <c r="F73" s="199"/>
      <c r="G73" s="199"/>
    </row>
    <row r="74" spans="2:7" ht="16.5" x14ac:dyDescent="0.25">
      <c r="B74" s="7"/>
      <c r="C74" s="7"/>
      <c r="D74" s="10"/>
      <c r="E74" s="8"/>
      <c r="F74" s="199"/>
      <c r="G74" s="199"/>
    </row>
    <row r="75" spans="2:7" ht="16.5" x14ac:dyDescent="0.25">
      <c r="B75" s="7"/>
      <c r="C75" s="7"/>
      <c r="D75" s="10"/>
      <c r="E75" s="8"/>
      <c r="F75" s="199"/>
      <c r="G75" s="199"/>
    </row>
    <row r="76" spans="2:7" ht="16.5" x14ac:dyDescent="0.25">
      <c r="B76" s="7"/>
      <c r="C76" s="7"/>
      <c r="D76" s="10"/>
      <c r="E76" s="8"/>
      <c r="F76" s="199"/>
      <c r="G76" s="199"/>
    </row>
    <row r="77" spans="2:7" ht="16.5" x14ac:dyDescent="0.25">
      <c r="B77" s="7"/>
      <c r="C77" s="7"/>
      <c r="D77" s="10"/>
      <c r="E77" s="28"/>
    </row>
    <row r="78" spans="2:7" ht="16.5" x14ac:dyDescent="0.25">
      <c r="B78" s="12"/>
      <c r="C78" s="12"/>
      <c r="D78" s="10"/>
      <c r="E78" s="7"/>
    </row>
    <row r="79" spans="2:7" ht="16.5" x14ac:dyDescent="0.25">
      <c r="B79" s="7"/>
      <c r="C79" s="7"/>
      <c r="D79" s="10"/>
      <c r="E79" s="11"/>
    </row>
    <row r="80" spans="2:7" ht="16.5" x14ac:dyDescent="0.25">
      <c r="B80" s="7"/>
      <c r="C80" s="7"/>
      <c r="D80" s="10"/>
      <c r="E80" s="11"/>
    </row>
    <row r="81" spans="2:5" ht="16.5" x14ac:dyDescent="0.25">
      <c r="B81" s="7"/>
      <c r="C81" s="7"/>
      <c r="D81" s="10"/>
      <c r="E81" s="29"/>
    </row>
    <row r="82" spans="2:5" ht="16.5" x14ac:dyDescent="0.25">
      <c r="B82" s="10"/>
      <c r="C82" s="10"/>
      <c r="D82" s="10"/>
      <c r="E82" s="28"/>
    </row>
    <row r="83" spans="2:5" ht="16.5" x14ac:dyDescent="0.25">
      <c r="B83" s="10"/>
      <c r="C83" s="10"/>
      <c r="D83" s="10"/>
      <c r="E83" s="7"/>
    </row>
    <row r="84" spans="2:5" ht="16.5" x14ac:dyDescent="0.25">
      <c r="B84" s="96"/>
      <c r="C84" s="96"/>
      <c r="D84" s="28"/>
      <c r="E84" s="28"/>
    </row>
    <row r="85" spans="2:5" ht="16.5" x14ac:dyDescent="0.25">
      <c r="B85" s="12"/>
      <c r="C85" s="12"/>
      <c r="D85" s="10"/>
      <c r="E85" s="10"/>
    </row>
    <row r="86" spans="2:5" ht="16.5" x14ac:dyDescent="0.25">
      <c r="B86" s="7"/>
      <c r="C86" s="7"/>
      <c r="D86" s="10"/>
      <c r="E86" s="10"/>
    </row>
    <row r="87" spans="2:5" ht="16.5" x14ac:dyDescent="0.25">
      <c r="B87" s="7"/>
      <c r="C87" s="7"/>
      <c r="D87" s="10"/>
      <c r="E87" s="10"/>
    </row>
    <row r="88" spans="2:5" ht="16.5" x14ac:dyDescent="0.25">
      <c r="B88" s="7"/>
      <c r="C88" s="7"/>
      <c r="D88" s="10"/>
      <c r="E88" s="10"/>
    </row>
    <row r="89" spans="2:5" ht="16.5" x14ac:dyDescent="0.25">
      <c r="B89" s="10"/>
      <c r="C89" s="10"/>
      <c r="D89" s="7"/>
      <c r="E89" s="10"/>
    </row>
    <row r="90" spans="2:5" ht="16.5" x14ac:dyDescent="0.25">
      <c r="B90" s="10"/>
      <c r="C90" s="10"/>
      <c r="D90" s="7"/>
      <c r="E90" s="17"/>
    </row>
    <row r="91" spans="2:5" ht="16.5" x14ac:dyDescent="0.25">
      <c r="B91" s="7"/>
      <c r="C91" s="7"/>
      <c r="D91" s="10"/>
      <c r="E91" s="17"/>
    </row>
    <row r="92" spans="2:5" ht="16.5" x14ac:dyDescent="0.25">
      <c r="B92" s="7"/>
      <c r="C92" s="7"/>
      <c r="D92" s="10"/>
      <c r="E92" s="27"/>
    </row>
    <row r="96" spans="2:5" ht="16.5" x14ac:dyDescent="0.25">
      <c r="B96" s="7"/>
      <c r="C96" s="7"/>
      <c r="D96" s="10"/>
    </row>
    <row r="97" spans="2:5" x14ac:dyDescent="0.25">
      <c r="B97" s="10"/>
      <c r="C97" s="10"/>
      <c r="D97" s="10"/>
    </row>
    <row r="99" spans="2:5" ht="20.25" x14ac:dyDescent="0.3">
      <c r="B99" s="49"/>
      <c r="C99" s="49"/>
      <c r="D99" s="26"/>
      <c r="E99" s="10"/>
    </row>
    <row r="100" spans="2:5" ht="19.5" x14ac:dyDescent="0.3">
      <c r="B100" s="95"/>
      <c r="C100" s="95"/>
      <c r="D100" s="10"/>
      <c r="E100" s="10"/>
    </row>
    <row r="101" spans="2:5" ht="19.5" x14ac:dyDescent="0.3">
      <c r="B101" s="95"/>
      <c r="C101" s="95"/>
      <c r="D101" s="10"/>
      <c r="E101" s="10"/>
    </row>
    <row r="102" spans="2:5" ht="19.5" x14ac:dyDescent="0.3">
      <c r="B102" s="95"/>
      <c r="C102" s="95"/>
      <c r="D102" s="10"/>
      <c r="E102" s="10"/>
    </row>
    <row r="103" spans="2:5" x14ac:dyDescent="0.25">
      <c r="E103" s="25"/>
    </row>
    <row r="104" spans="2:5" ht="16.5" x14ac:dyDescent="0.25">
      <c r="B104" s="10"/>
      <c r="C104" s="10"/>
      <c r="D104" s="10"/>
      <c r="E104" s="23"/>
    </row>
    <row r="105" spans="2:5" ht="15.75" x14ac:dyDescent="0.25">
      <c r="B105" s="10"/>
      <c r="C105" s="10"/>
      <c r="D105" s="10"/>
      <c r="E105" s="22"/>
    </row>
    <row r="106" spans="2:5" ht="16.5" x14ac:dyDescent="0.25">
      <c r="B106" s="12"/>
      <c r="C106" s="12"/>
      <c r="D106" s="10"/>
      <c r="E106" s="10"/>
    </row>
    <row r="107" spans="2:5" ht="16.5" x14ac:dyDescent="0.25">
      <c r="B107" s="7"/>
      <c r="C107" s="7"/>
      <c r="D107" s="10"/>
      <c r="E107" s="17"/>
    </row>
    <row r="108" spans="2:5" ht="16.5" x14ac:dyDescent="0.25">
      <c r="B108" s="7"/>
      <c r="C108" s="7"/>
      <c r="D108" s="10"/>
      <c r="E108" s="17"/>
    </row>
    <row r="109" spans="2:5" ht="16.5" x14ac:dyDescent="0.25">
      <c r="B109" s="7"/>
      <c r="C109" s="7"/>
      <c r="D109" s="10"/>
      <c r="E109" s="17"/>
    </row>
    <row r="110" spans="2:5" ht="16.5" x14ac:dyDescent="0.25">
      <c r="B110" s="20"/>
      <c r="C110" s="20"/>
      <c r="D110" s="10"/>
      <c r="E110" s="17"/>
    </row>
    <row r="111" spans="2:5" ht="16.5" x14ac:dyDescent="0.25">
      <c r="B111" s="7"/>
      <c r="C111" s="7"/>
      <c r="D111" s="10"/>
      <c r="E111" s="17"/>
    </row>
    <row r="112" spans="2:5" ht="16.5" x14ac:dyDescent="0.25">
      <c r="B112" s="20"/>
      <c r="C112" s="20"/>
      <c r="D112" s="10"/>
      <c r="E112" s="16"/>
    </row>
    <row r="113" spans="2:5" ht="15.75" x14ac:dyDescent="0.25">
      <c r="B113" s="10"/>
      <c r="C113" s="10"/>
      <c r="D113" s="10"/>
      <c r="E113" s="8"/>
    </row>
    <row r="114" spans="2:5" ht="15.75" x14ac:dyDescent="0.25">
      <c r="B114" s="10"/>
      <c r="C114" s="10"/>
      <c r="D114" s="10"/>
      <c r="E114" s="8"/>
    </row>
    <row r="115" spans="2:5" ht="15.75" x14ac:dyDescent="0.25">
      <c r="B115" s="10"/>
      <c r="C115" s="10"/>
      <c r="D115" s="10"/>
      <c r="E115" s="17"/>
    </row>
    <row r="116" spans="2:5" ht="16.5" x14ac:dyDescent="0.25">
      <c r="B116" s="12"/>
      <c r="C116" s="12"/>
      <c r="D116" s="10"/>
      <c r="E116" s="17"/>
    </row>
    <row r="117" spans="2:5" ht="16.5" x14ac:dyDescent="0.25">
      <c r="B117" s="7"/>
      <c r="C117" s="7"/>
      <c r="D117" s="10"/>
      <c r="E117" s="8"/>
    </row>
    <row r="118" spans="2:5" ht="15.75" x14ac:dyDescent="0.25">
      <c r="B118" s="10"/>
      <c r="C118" s="10"/>
      <c r="D118" s="10"/>
      <c r="E118" s="17"/>
    </row>
    <row r="119" spans="2:5" ht="15.75" x14ac:dyDescent="0.25">
      <c r="B119" s="10"/>
      <c r="C119" s="10"/>
      <c r="D119" s="10"/>
      <c r="E119" s="17"/>
    </row>
    <row r="120" spans="2:5" ht="15.75" x14ac:dyDescent="0.25">
      <c r="B120" s="10"/>
      <c r="C120" s="10"/>
      <c r="D120" s="10"/>
      <c r="E120" s="17"/>
    </row>
    <row r="121" spans="2:5" ht="15.75" x14ac:dyDescent="0.25">
      <c r="E121" s="5"/>
    </row>
    <row r="122" spans="2:5" ht="16.5" x14ac:dyDescent="0.25">
      <c r="B122" s="12"/>
      <c r="C122" s="12"/>
      <c r="D122" s="10"/>
      <c r="E122" s="17"/>
    </row>
    <row r="123" spans="2:5" ht="15.75" x14ac:dyDescent="0.25">
      <c r="B123" s="18"/>
      <c r="C123" s="18"/>
      <c r="D123" s="10"/>
      <c r="E123" s="17"/>
    </row>
    <row r="124" spans="2:5" ht="16.5" x14ac:dyDescent="0.25">
      <c r="B124" s="14"/>
      <c r="C124" s="14"/>
      <c r="D124" s="7"/>
      <c r="E124" s="17"/>
    </row>
    <row r="125" spans="2:5" ht="16.5" x14ac:dyDescent="0.25">
      <c r="B125" s="14"/>
      <c r="C125" s="14"/>
      <c r="D125" s="7"/>
      <c r="E125" s="17"/>
    </row>
    <row r="126" spans="2:5" ht="16.5" x14ac:dyDescent="0.25">
      <c r="B126" s="14"/>
      <c r="C126" s="14"/>
      <c r="D126" s="7"/>
      <c r="E126" s="17"/>
    </row>
    <row r="127" spans="2:5" ht="16.5" x14ac:dyDescent="0.25">
      <c r="B127" s="14"/>
      <c r="C127" s="14"/>
      <c r="D127" s="7"/>
      <c r="E127" s="17"/>
    </row>
    <row r="128" spans="2:5" ht="16.5" x14ac:dyDescent="0.25">
      <c r="B128" s="14"/>
      <c r="C128" s="14"/>
      <c r="D128" s="7"/>
      <c r="E128" s="17"/>
    </row>
    <row r="129" spans="2:5" ht="16.5" x14ac:dyDescent="0.25">
      <c r="B129" s="14"/>
      <c r="C129" s="14"/>
      <c r="D129" s="7"/>
      <c r="E129" s="17"/>
    </row>
    <row r="130" spans="2:5" ht="16.5" x14ac:dyDescent="0.25">
      <c r="B130" s="14"/>
      <c r="C130" s="14"/>
      <c r="D130" s="7"/>
      <c r="E130" s="17"/>
    </row>
    <row r="131" spans="2:5" ht="16.5" x14ac:dyDescent="0.25">
      <c r="B131" s="14"/>
      <c r="C131" s="14"/>
      <c r="D131" s="7"/>
      <c r="E131" s="17"/>
    </row>
    <row r="132" spans="2:5" ht="16.5" x14ac:dyDescent="0.25">
      <c r="B132" s="14"/>
      <c r="C132" s="14"/>
      <c r="D132" s="7"/>
      <c r="E132" s="17"/>
    </row>
    <row r="133" spans="2:5" ht="16.5" x14ac:dyDescent="0.25">
      <c r="B133" s="14"/>
      <c r="C133" s="14"/>
      <c r="D133" s="7"/>
      <c r="E133" s="17"/>
    </row>
    <row r="134" spans="2:5" ht="17.25" x14ac:dyDescent="0.3">
      <c r="B134" s="14"/>
      <c r="C134" s="14"/>
      <c r="D134" s="2"/>
      <c r="E134" s="17"/>
    </row>
    <row r="135" spans="2:5" ht="16.5" x14ac:dyDescent="0.25">
      <c r="B135" s="14"/>
      <c r="C135" s="14"/>
      <c r="D135" s="7"/>
      <c r="E135" s="17"/>
    </row>
    <row r="136" spans="2:5" ht="17.25" x14ac:dyDescent="0.3">
      <c r="B136" s="14"/>
      <c r="C136" s="14"/>
      <c r="D136" s="2"/>
      <c r="E136" s="17"/>
    </row>
    <row r="137" spans="2:5" ht="16.5" x14ac:dyDescent="0.25">
      <c r="B137" s="14"/>
      <c r="C137" s="14"/>
      <c r="D137" s="7"/>
      <c r="E137" s="17"/>
    </row>
    <row r="138" spans="2:5" ht="17.25" x14ac:dyDescent="0.3">
      <c r="B138" s="6"/>
      <c r="C138" s="6"/>
      <c r="D138" s="2"/>
      <c r="E138" s="17"/>
    </row>
    <row r="139" spans="2:5" ht="17.25" x14ac:dyDescent="0.3">
      <c r="B139" s="14"/>
      <c r="C139" s="14"/>
      <c r="D139" s="2"/>
      <c r="E139" s="17"/>
    </row>
    <row r="140" spans="2:5" ht="16.5" x14ac:dyDescent="0.25">
      <c r="B140" s="14"/>
      <c r="C140" s="14"/>
      <c r="D140" s="7"/>
      <c r="E140" s="17"/>
    </row>
    <row r="141" spans="2:5" ht="16.5" x14ac:dyDescent="0.25">
      <c r="B141" s="14"/>
      <c r="C141" s="14"/>
      <c r="D141" s="7"/>
      <c r="E141" s="17"/>
    </row>
    <row r="142" spans="2:5" ht="16.5" x14ac:dyDescent="0.25">
      <c r="B142" s="14"/>
      <c r="C142" s="14"/>
      <c r="D142" s="7"/>
      <c r="E142" s="16"/>
    </row>
    <row r="143" spans="2:5" ht="16.5" x14ac:dyDescent="0.25">
      <c r="B143" s="14"/>
      <c r="C143" s="14"/>
      <c r="D143" s="7"/>
      <c r="E143" s="8"/>
    </row>
    <row r="144" spans="2:5" ht="16.5" x14ac:dyDescent="0.25">
      <c r="B144" s="14"/>
      <c r="C144" s="14"/>
      <c r="D144" s="7"/>
      <c r="E144" s="8"/>
    </row>
    <row r="145" spans="2:5" ht="17.25" x14ac:dyDescent="0.3">
      <c r="B145" s="2"/>
      <c r="C145" s="2"/>
      <c r="D145" s="2"/>
      <c r="E145" s="5"/>
    </row>
    <row r="146" spans="2:5" ht="16.5" x14ac:dyDescent="0.25">
      <c r="B146" s="12"/>
      <c r="C146" s="12"/>
      <c r="D146" s="7"/>
      <c r="E146" s="5"/>
    </row>
    <row r="147" spans="2:5" ht="16.5" x14ac:dyDescent="0.25">
      <c r="B147" s="7"/>
      <c r="C147" s="7"/>
      <c r="D147" s="7"/>
      <c r="E147" s="8"/>
    </row>
    <row r="148" spans="2:5" ht="17.25" x14ac:dyDescent="0.3">
      <c r="B148" s="2"/>
      <c r="C148" s="2"/>
      <c r="D148" s="2"/>
      <c r="E148" s="5"/>
    </row>
    <row r="149" spans="2:5" ht="17.25" x14ac:dyDescent="0.3">
      <c r="B149" s="2"/>
      <c r="C149" s="2"/>
      <c r="D149" s="2"/>
      <c r="E149" s="5"/>
    </row>
    <row r="150" spans="2:5" ht="17.25" x14ac:dyDescent="0.3">
      <c r="B150" s="2"/>
      <c r="C150" s="2"/>
      <c r="D150" s="2"/>
      <c r="E150" s="5"/>
    </row>
    <row r="151" spans="2:5" ht="17.25" x14ac:dyDescent="0.3">
      <c r="B151" s="2"/>
      <c r="C151" s="2"/>
      <c r="D151" s="2"/>
      <c r="E151" s="4"/>
    </row>
    <row r="152" spans="2:5" ht="17.25" x14ac:dyDescent="0.3">
      <c r="B152" s="2"/>
      <c r="C152" s="2"/>
      <c r="D152" s="2"/>
      <c r="E152" s="4"/>
    </row>
    <row r="153" spans="2:5" ht="17.25" x14ac:dyDescent="0.3">
      <c r="B153" s="2"/>
      <c r="C153" s="2"/>
      <c r="D153" s="2"/>
      <c r="E153" s="4"/>
    </row>
    <row r="154" spans="2:5" ht="17.25" x14ac:dyDescent="0.3">
      <c r="B154" s="2"/>
      <c r="C154" s="2"/>
      <c r="D154" s="2"/>
      <c r="E154" s="4"/>
    </row>
    <row r="155" spans="2:5" ht="17.25" x14ac:dyDescent="0.3">
      <c r="B155" s="2"/>
      <c r="C155" s="2"/>
      <c r="D155" s="2"/>
      <c r="E155" s="4"/>
    </row>
    <row r="156" spans="2:5" ht="17.25" x14ac:dyDescent="0.3">
      <c r="B156" s="2"/>
      <c r="C156" s="2"/>
      <c r="D156" s="2"/>
      <c r="E156" s="4"/>
    </row>
    <row r="157" spans="2:5" ht="17.25" x14ac:dyDescent="0.3">
      <c r="B157" s="2"/>
      <c r="C157" s="2"/>
      <c r="D157" s="2"/>
      <c r="E157" s="4"/>
    </row>
    <row r="158" spans="2:5" ht="17.25" x14ac:dyDescent="0.3">
      <c r="B158" s="2"/>
      <c r="C158" s="2"/>
      <c r="D158" s="2"/>
      <c r="E158" s="4"/>
    </row>
    <row r="159" spans="2:5" ht="17.25" x14ac:dyDescent="0.3">
      <c r="B159" s="2"/>
      <c r="C159" s="2"/>
      <c r="D159" s="2"/>
      <c r="E159" s="4"/>
    </row>
    <row r="160" spans="2:5" ht="17.25" x14ac:dyDescent="0.3">
      <c r="B160" s="2"/>
      <c r="C160" s="2"/>
      <c r="D160" s="2"/>
      <c r="E160" s="4"/>
    </row>
    <row r="161" spans="2:5" ht="17.25" x14ac:dyDescent="0.3">
      <c r="B161" s="2"/>
      <c r="C161" s="2"/>
      <c r="D161" s="2"/>
      <c r="E161" s="4"/>
    </row>
    <row r="162" spans="2:5" ht="17.25" x14ac:dyDescent="0.3">
      <c r="B162" s="2"/>
      <c r="C162" s="2"/>
      <c r="D162" s="2"/>
      <c r="E162" s="4"/>
    </row>
    <row r="163" spans="2:5" ht="17.25" x14ac:dyDescent="0.3">
      <c r="B163" s="2"/>
      <c r="C163" s="2"/>
      <c r="D163" s="2"/>
      <c r="E163" s="4"/>
    </row>
    <row r="164" spans="2:5" ht="17.25" x14ac:dyDescent="0.3">
      <c r="B164" s="2"/>
      <c r="C164" s="2"/>
      <c r="D164" s="2"/>
      <c r="E164" s="4"/>
    </row>
    <row r="165" spans="2:5" ht="17.25" x14ac:dyDescent="0.3">
      <c r="B165" s="2"/>
      <c r="C165" s="2"/>
      <c r="D165" s="2"/>
      <c r="E165" s="4"/>
    </row>
    <row r="166" spans="2:5" ht="17.25" x14ac:dyDescent="0.3">
      <c r="B166" s="2"/>
      <c r="C166" s="2"/>
      <c r="D166" s="2"/>
      <c r="E166" s="4"/>
    </row>
    <row r="167" spans="2:5" ht="17.25" x14ac:dyDescent="0.3">
      <c r="B167" s="2"/>
      <c r="C167" s="2"/>
      <c r="D167" s="2"/>
      <c r="E167" s="4"/>
    </row>
    <row r="168" spans="2:5" ht="17.25" x14ac:dyDescent="0.3">
      <c r="B168" s="2"/>
      <c r="C168" s="2"/>
      <c r="D168" s="2"/>
      <c r="E168" s="4"/>
    </row>
    <row r="169" spans="2:5" ht="17.25" x14ac:dyDescent="0.3">
      <c r="B169" s="2"/>
      <c r="C169" s="2"/>
      <c r="D169" s="2"/>
      <c r="E169" s="4"/>
    </row>
    <row r="170" spans="2:5" ht="17.25" x14ac:dyDescent="0.3">
      <c r="B170" s="2"/>
      <c r="C170" s="2"/>
      <c r="D170" s="2"/>
      <c r="E170" s="4"/>
    </row>
    <row r="171" spans="2:5" ht="17.25" x14ac:dyDescent="0.3">
      <c r="B171" s="2"/>
      <c r="C171" s="2"/>
      <c r="D171" s="2"/>
      <c r="E171" s="4"/>
    </row>
    <row r="172" spans="2:5" ht="17.25" x14ac:dyDescent="0.3">
      <c r="B172" s="2"/>
      <c r="C172" s="2"/>
      <c r="D172" s="2"/>
      <c r="E172" s="4"/>
    </row>
    <row r="173" spans="2:5" ht="17.25" x14ac:dyDescent="0.3">
      <c r="B173" s="2"/>
      <c r="C173" s="2"/>
      <c r="D173" s="2"/>
      <c r="E173" s="4"/>
    </row>
    <row r="174" spans="2:5" ht="17.25" x14ac:dyDescent="0.3">
      <c r="B174" s="2"/>
      <c r="C174" s="2"/>
      <c r="D174" s="2"/>
      <c r="E174" s="4"/>
    </row>
    <row r="175" spans="2:5" ht="17.25" x14ac:dyDescent="0.3">
      <c r="B175" s="2"/>
      <c r="C175" s="2"/>
      <c r="D175" s="2"/>
      <c r="E175" s="2"/>
    </row>
    <row r="176" spans="2:5" ht="17.25" x14ac:dyDescent="0.3">
      <c r="B176" s="2"/>
      <c r="C176" s="2"/>
      <c r="D176" s="2"/>
      <c r="E176" s="2"/>
    </row>
    <row r="177" spans="5:5" ht="17.25" x14ac:dyDescent="0.3">
      <c r="E177" s="2"/>
    </row>
    <row r="178" spans="5:5" ht="17.25" x14ac:dyDescent="0.3">
      <c r="E178" s="2"/>
    </row>
    <row r="179" spans="5:5" ht="17.25" x14ac:dyDescent="0.3">
      <c r="E179" s="2"/>
    </row>
    <row r="180" spans="5:5" ht="17.25" x14ac:dyDescent="0.3">
      <c r="E180" s="2"/>
    </row>
    <row r="181" spans="5:5" ht="17.25" x14ac:dyDescent="0.3">
      <c r="E181" s="2"/>
    </row>
    <row r="182" spans="5:5" ht="17.25" x14ac:dyDescent="0.3">
      <c r="E182" s="2"/>
    </row>
    <row r="183" spans="5:5" ht="17.25" x14ac:dyDescent="0.3">
      <c r="E183" s="2"/>
    </row>
    <row r="184" spans="5:5" ht="17.25" x14ac:dyDescent="0.3">
      <c r="E184" s="2"/>
    </row>
    <row r="185" spans="5:5" ht="17.25" x14ac:dyDescent="0.3">
      <c r="E185" s="2"/>
    </row>
    <row r="186" spans="5:5" ht="17.25" x14ac:dyDescent="0.3">
      <c r="E186" s="2"/>
    </row>
    <row r="187" spans="5:5" ht="17.25" x14ac:dyDescent="0.3">
      <c r="E187" s="2"/>
    </row>
    <row r="188" spans="5:5" ht="17.25" x14ac:dyDescent="0.3">
      <c r="E188" s="2"/>
    </row>
    <row r="189" spans="5:5" ht="17.25" x14ac:dyDescent="0.3">
      <c r="E189" s="2"/>
    </row>
    <row r="190" spans="5:5" ht="17.25" x14ac:dyDescent="0.3">
      <c r="E190" s="2"/>
    </row>
    <row r="191" spans="5:5" ht="17.25" x14ac:dyDescent="0.3">
      <c r="E191" s="2"/>
    </row>
  </sheetData>
  <pageMargins left="0.47" right="0.3" top="0.74803149606299213" bottom="0.28999999999999998" header="0.31496062992125984" footer="0.17"/>
  <pageSetup paperSize="9" scale="63" orientation="landscape" r:id="rId1"/>
  <rowBreaks count="1" manualBreakCount="1">
    <brk id="4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64"/>
  <sheetViews>
    <sheetView showGridLines="0" workbookViewId="0">
      <selection activeCell="H1" sqref="H1"/>
    </sheetView>
  </sheetViews>
  <sheetFormatPr defaultColWidth="9.140625" defaultRowHeight="15" x14ac:dyDescent="0.25"/>
  <cols>
    <col min="1" max="1" width="2.42578125" style="110" customWidth="1"/>
    <col min="2" max="4" width="9.140625" style="110"/>
    <col min="5" max="5" width="15.85546875" style="110" customWidth="1"/>
    <col min="6" max="6" width="12.140625" style="110" customWidth="1"/>
    <col min="7" max="7" width="1.140625" style="110" customWidth="1"/>
    <col min="8" max="8" width="11.5703125" style="110" customWidth="1"/>
    <col min="9" max="9" width="1.140625" style="110" customWidth="1"/>
    <col min="10" max="10" width="12.28515625" style="110" hidden="1" customWidth="1"/>
    <col min="11" max="11" width="12.28515625" style="110" customWidth="1"/>
    <col min="12" max="12" width="2.140625" style="110" customWidth="1"/>
    <col min="13" max="13" width="11.140625" style="110" customWidth="1"/>
    <col min="14" max="15" width="9.85546875" style="110" bestFit="1" customWidth="1"/>
    <col min="16" max="16384" width="9.140625" style="110"/>
  </cols>
  <sheetData>
    <row r="1" spans="2:15" x14ac:dyDescent="0.25">
      <c r="B1" s="116" t="str">
        <f>[3]SOCI!B1</f>
        <v>GLOBAL SPECTRUM ENERGY SERVICES PLC</v>
      </c>
    </row>
    <row r="2" spans="2:15" ht="17.25" customHeight="1" x14ac:dyDescent="0.25">
      <c r="B2" s="116" t="s">
        <v>194</v>
      </c>
    </row>
    <row r="3" spans="2:15" x14ac:dyDescent="0.25">
      <c r="B3" s="116" t="s">
        <v>224</v>
      </c>
      <c r="C3" s="116"/>
      <c r="D3" s="116"/>
      <c r="E3" s="116"/>
      <c r="F3" s="116"/>
    </row>
    <row r="4" spans="2:15" ht="75.75" customHeight="1" x14ac:dyDescent="0.25">
      <c r="F4" s="126" t="s">
        <v>193</v>
      </c>
      <c r="G4" s="108"/>
      <c r="H4" s="126" t="s">
        <v>192</v>
      </c>
      <c r="I4" s="126"/>
      <c r="J4" s="126" t="s">
        <v>191</v>
      </c>
      <c r="K4" s="126" t="s">
        <v>146</v>
      </c>
      <c r="L4" s="126"/>
      <c r="M4" s="126" t="s">
        <v>190</v>
      </c>
    </row>
    <row r="5" spans="2:15" ht="26.25" customHeight="1" x14ac:dyDescent="0.25">
      <c r="F5" s="108" t="s">
        <v>187</v>
      </c>
      <c r="G5" s="108"/>
      <c r="H5" s="108" t="s">
        <v>187</v>
      </c>
      <c r="I5" s="108"/>
      <c r="J5" s="108" t="s">
        <v>187</v>
      </c>
      <c r="K5" s="108"/>
      <c r="L5" s="108"/>
      <c r="M5" s="108" t="s">
        <v>187</v>
      </c>
    </row>
    <row r="7" spans="2:15" ht="36.75" customHeight="1" x14ac:dyDescent="0.25">
      <c r="B7" s="116" t="s">
        <v>212</v>
      </c>
      <c r="F7" s="316">
        <v>400000</v>
      </c>
      <c r="G7" s="316"/>
      <c r="H7" s="316">
        <v>2048771</v>
      </c>
      <c r="I7" s="316"/>
      <c r="J7" s="316"/>
      <c r="K7" s="316">
        <v>2486440</v>
      </c>
      <c r="L7" s="316"/>
      <c r="M7" s="317">
        <v>4935211</v>
      </c>
    </row>
    <row r="8" spans="2:15" ht="30.75" customHeight="1" x14ac:dyDescent="0.25">
      <c r="B8" s="116"/>
      <c r="F8" s="316"/>
      <c r="G8" s="316"/>
      <c r="H8" s="316"/>
      <c r="I8" s="316"/>
      <c r="J8" s="318"/>
      <c r="K8" s="318"/>
      <c r="L8" s="318"/>
      <c r="M8" s="316"/>
    </row>
    <row r="9" spans="2:15" x14ac:dyDescent="0.25">
      <c r="B9" s="121" t="s">
        <v>213</v>
      </c>
      <c r="F9" s="316"/>
      <c r="G9" s="316"/>
      <c r="H9" s="316"/>
      <c r="I9" s="316"/>
      <c r="J9" s="318"/>
      <c r="K9" s="318"/>
      <c r="L9" s="318"/>
      <c r="M9" s="316"/>
    </row>
    <row r="10" spans="2:15" ht="23.25" customHeight="1" x14ac:dyDescent="0.25">
      <c r="B10" s="110" t="s">
        <v>189</v>
      </c>
      <c r="F10" s="319">
        <v>0</v>
      </c>
      <c r="G10" s="319"/>
      <c r="H10" s="320">
        <v>0</v>
      </c>
      <c r="I10" s="316"/>
      <c r="J10" s="316"/>
      <c r="K10" s="316">
        <v>0</v>
      </c>
      <c r="L10" s="316"/>
      <c r="M10" s="317">
        <v>0</v>
      </c>
    </row>
    <row r="11" spans="2:15" ht="17.25" customHeight="1" x14ac:dyDescent="0.25">
      <c r="F11" s="319"/>
      <c r="G11" s="319"/>
      <c r="H11" s="320"/>
      <c r="I11" s="316"/>
      <c r="J11" s="316"/>
      <c r="K11" s="316"/>
      <c r="L11" s="316"/>
      <c r="M11" s="316"/>
    </row>
    <row r="12" spans="2:15" ht="30.75" customHeight="1" x14ac:dyDescent="0.25">
      <c r="B12" s="129" t="s">
        <v>200</v>
      </c>
      <c r="F12" s="316">
        <v>0</v>
      </c>
      <c r="G12" s="317"/>
      <c r="H12" s="316">
        <v>54361</v>
      </c>
      <c r="I12" s="317"/>
      <c r="J12" s="321"/>
      <c r="K12" s="321">
        <v>0</v>
      </c>
      <c r="L12" s="321"/>
      <c r="M12" s="317">
        <v>54361</v>
      </c>
    </row>
    <row r="13" spans="2:15" ht="33.75" customHeight="1" x14ac:dyDescent="0.25">
      <c r="B13" s="116" t="s">
        <v>225</v>
      </c>
      <c r="F13" s="123">
        <f>SUM(F7:F12)</f>
        <v>400000</v>
      </c>
      <c r="G13" s="115"/>
      <c r="H13" s="123">
        <f>SUM(H7:H12)</f>
        <v>2103132</v>
      </c>
      <c r="I13" s="115"/>
      <c r="J13" s="124"/>
      <c r="K13" s="125">
        <f>SUM(K7:K12)</f>
        <v>2486440</v>
      </c>
      <c r="L13" s="124"/>
      <c r="M13" s="123">
        <f>M7+M12+M10</f>
        <v>4989572</v>
      </c>
      <c r="N13" s="122"/>
      <c r="O13" s="122"/>
    </row>
    <row r="14" spans="2:15" x14ac:dyDescent="0.25">
      <c r="F14" s="120"/>
      <c r="G14" s="120"/>
      <c r="H14" s="120"/>
      <c r="I14" s="120"/>
      <c r="J14" s="120"/>
      <c r="K14" s="120"/>
      <c r="L14" s="120"/>
      <c r="M14" s="120"/>
    </row>
    <row r="15" spans="2:15" ht="18" customHeight="1" x14ac:dyDescent="0.25">
      <c r="B15" s="121" t="s">
        <v>246</v>
      </c>
      <c r="F15" s="120"/>
      <c r="G15" s="120"/>
      <c r="H15" s="120"/>
      <c r="I15" s="120"/>
      <c r="J15" s="120"/>
      <c r="K15" s="120"/>
      <c r="L15" s="120"/>
      <c r="M15" s="120"/>
    </row>
    <row r="16" spans="2:15" ht="18" customHeight="1" x14ac:dyDescent="0.25">
      <c r="B16" s="121"/>
      <c r="F16" s="120"/>
      <c r="G16" s="120"/>
      <c r="H16" s="120"/>
      <c r="I16" s="120"/>
      <c r="J16" s="120"/>
      <c r="K16" s="120"/>
      <c r="L16" s="120"/>
      <c r="M16" s="120"/>
    </row>
    <row r="17" spans="2:13" ht="18" customHeight="1" x14ac:dyDescent="0.25">
      <c r="B17" s="116" t="s">
        <v>226</v>
      </c>
      <c r="F17" s="120">
        <v>400000</v>
      </c>
      <c r="G17" s="120"/>
      <c r="H17" s="120">
        <v>2620621</v>
      </c>
      <c r="I17" s="120"/>
      <c r="J17" s="120"/>
      <c r="K17" s="120">
        <v>2486440</v>
      </c>
      <c r="L17" s="120"/>
      <c r="M17" s="115">
        <v>5507061</v>
      </c>
    </row>
    <row r="18" spans="2:13" x14ac:dyDescent="0.25">
      <c r="F18" s="117"/>
      <c r="G18" s="117"/>
      <c r="H18" s="117"/>
      <c r="I18" s="117"/>
      <c r="J18" s="117"/>
      <c r="K18" s="117"/>
      <c r="L18" s="117"/>
      <c r="M18" s="117"/>
    </row>
    <row r="19" spans="2:13" x14ac:dyDescent="0.25">
      <c r="B19" s="110" t="s">
        <v>189</v>
      </c>
      <c r="F19" s="117"/>
      <c r="G19" s="117"/>
      <c r="H19" s="117">
        <v>120051.715</v>
      </c>
      <c r="I19" s="117"/>
      <c r="J19" s="117"/>
      <c r="L19" s="117"/>
      <c r="M19" s="117">
        <v>-6</v>
      </c>
    </row>
    <row r="20" spans="2:13" ht="23.25" customHeight="1" x14ac:dyDescent="0.25">
      <c r="B20" s="192" t="s">
        <v>207</v>
      </c>
      <c r="F20" s="119"/>
      <c r="G20" s="117"/>
      <c r="H20" s="117">
        <v>435267</v>
      </c>
      <c r="I20" s="117"/>
      <c r="J20" s="117"/>
      <c r="K20" s="117">
        <v>0</v>
      </c>
      <c r="L20" s="117"/>
      <c r="M20" s="323">
        <v>435267</v>
      </c>
    </row>
    <row r="21" spans="2:13" x14ac:dyDescent="0.25">
      <c r="F21" s="118"/>
      <c r="G21" s="117"/>
      <c r="H21" s="117"/>
      <c r="I21" s="117"/>
      <c r="J21" s="117"/>
      <c r="K21" s="117"/>
      <c r="L21" s="117"/>
      <c r="M21" s="117"/>
    </row>
    <row r="22" spans="2:13" ht="25.5" customHeight="1" thickBot="1" x14ac:dyDescent="0.3">
      <c r="B22" s="116" t="s">
        <v>227</v>
      </c>
      <c r="F22" s="114">
        <f>SUM(F17:F21)</f>
        <v>400000</v>
      </c>
      <c r="G22" s="114">
        <f t="shared" ref="G22:H22" si="0">SUM(G17:G21)</f>
        <v>0</v>
      </c>
      <c r="H22" s="114">
        <f t="shared" si="0"/>
        <v>3175939.7149999999</v>
      </c>
      <c r="I22" s="114">
        <f t="shared" ref="I22" si="1">SUM(I17:I21)</f>
        <v>0</v>
      </c>
      <c r="J22" s="114">
        <f t="shared" ref="J22" si="2">SUM(J17:J21)</f>
        <v>0</v>
      </c>
      <c r="K22" s="114">
        <f t="shared" ref="K22" si="3">SUM(K17:K21)</f>
        <v>2486440</v>
      </c>
      <c r="L22" s="114">
        <f t="shared" ref="L22" si="4">SUM(L17:L21)</f>
        <v>0</v>
      </c>
      <c r="M22" s="114">
        <f>SUM(M17:M21)</f>
        <v>5942322</v>
      </c>
    </row>
    <row r="23" spans="2:13" ht="15.75" thickTop="1" x14ac:dyDescent="0.25">
      <c r="F23" s="113"/>
      <c r="G23" s="113"/>
      <c r="H23" s="113"/>
      <c r="I23" s="113"/>
      <c r="J23" s="113"/>
      <c r="K23" s="113"/>
      <c r="L23" s="113"/>
      <c r="M23" s="113"/>
    </row>
    <row r="24" spans="2:13" x14ac:dyDescent="0.25">
      <c r="F24" s="111"/>
      <c r="G24" s="111"/>
      <c r="H24" s="111"/>
      <c r="I24" s="111"/>
      <c r="J24" s="111"/>
      <c r="K24" s="111"/>
      <c r="L24" s="111"/>
      <c r="M24" s="111"/>
    </row>
    <row r="25" spans="2:13" ht="21.75" customHeight="1" x14ac:dyDescent="0.25">
      <c r="B25" s="112"/>
      <c r="F25" s="111"/>
      <c r="G25" s="111"/>
      <c r="H25" s="111"/>
      <c r="I25" s="111"/>
      <c r="J25" s="111"/>
      <c r="K25" s="111"/>
      <c r="L25" s="111"/>
      <c r="M25" s="111"/>
    </row>
    <row r="26" spans="2:13" x14ac:dyDescent="0.25">
      <c r="F26" s="111"/>
      <c r="G26" s="111"/>
      <c r="H26" s="111"/>
      <c r="I26" s="111"/>
      <c r="J26" s="111"/>
      <c r="K26" s="111"/>
      <c r="L26" s="111"/>
      <c r="M26" s="111"/>
    </row>
    <row r="27" spans="2:13" x14ac:dyDescent="0.25">
      <c r="F27" s="111"/>
      <c r="G27" s="111"/>
      <c r="H27" s="111"/>
      <c r="I27" s="111"/>
      <c r="J27" s="111"/>
      <c r="K27" s="111"/>
      <c r="L27" s="111"/>
      <c r="M27" s="111"/>
    </row>
    <row r="28" spans="2:13" x14ac:dyDescent="0.25">
      <c r="F28" s="111"/>
      <c r="G28" s="111"/>
      <c r="H28" s="111"/>
      <c r="I28" s="111"/>
      <c r="J28" s="111"/>
      <c r="K28" s="111"/>
      <c r="L28" s="111"/>
      <c r="M28" s="111"/>
    </row>
    <row r="29" spans="2:13" x14ac:dyDescent="0.25">
      <c r="F29" s="111"/>
      <c r="G29" s="111"/>
      <c r="H29" s="111"/>
      <c r="I29" s="111"/>
      <c r="J29" s="111"/>
      <c r="K29" s="111"/>
      <c r="L29" s="111"/>
      <c r="M29" s="111"/>
    </row>
    <row r="30" spans="2:13" x14ac:dyDescent="0.25">
      <c r="F30" s="111"/>
      <c r="G30" s="111"/>
      <c r="H30" s="111"/>
      <c r="I30" s="111"/>
      <c r="J30" s="111"/>
      <c r="K30" s="111"/>
      <c r="L30" s="111"/>
      <c r="M30" s="111"/>
    </row>
    <row r="31" spans="2:13" x14ac:dyDescent="0.25">
      <c r="F31" s="111"/>
      <c r="G31" s="111"/>
      <c r="H31" s="111"/>
      <c r="I31" s="111"/>
      <c r="J31" s="111"/>
      <c r="K31" s="111"/>
      <c r="L31" s="111"/>
      <c r="M31" s="111"/>
    </row>
    <row r="32" spans="2:13" x14ac:dyDescent="0.25">
      <c r="F32" s="111"/>
      <c r="G32" s="111"/>
      <c r="H32" s="111"/>
      <c r="I32" s="111"/>
      <c r="J32" s="111"/>
      <c r="K32" s="111"/>
      <c r="L32" s="111"/>
      <c r="M32" s="111"/>
    </row>
    <row r="33" spans="6:13" x14ac:dyDescent="0.25">
      <c r="F33" s="111"/>
      <c r="G33" s="111"/>
      <c r="H33" s="111"/>
      <c r="I33" s="111"/>
      <c r="J33" s="111"/>
      <c r="K33" s="111"/>
      <c r="L33" s="111"/>
      <c r="M33" s="111"/>
    </row>
    <row r="34" spans="6:13" x14ac:dyDescent="0.25">
      <c r="F34" s="111"/>
      <c r="G34" s="111"/>
      <c r="H34" s="111"/>
      <c r="I34" s="111"/>
      <c r="J34" s="111"/>
      <c r="K34" s="111"/>
      <c r="L34" s="111"/>
      <c r="M34" s="111"/>
    </row>
    <row r="35" spans="6:13" x14ac:dyDescent="0.25">
      <c r="F35" s="111"/>
      <c r="G35" s="111"/>
      <c r="H35" s="111"/>
      <c r="I35" s="111"/>
      <c r="J35" s="111"/>
      <c r="K35" s="111"/>
      <c r="L35" s="111"/>
      <c r="M35" s="111"/>
    </row>
    <row r="36" spans="6:13" x14ac:dyDescent="0.25">
      <c r="F36" s="111"/>
      <c r="G36" s="111"/>
      <c r="H36" s="111"/>
      <c r="I36" s="111"/>
      <c r="J36" s="111"/>
      <c r="K36" s="111"/>
      <c r="L36" s="111"/>
      <c r="M36" s="111"/>
    </row>
    <row r="37" spans="6:13" x14ac:dyDescent="0.25">
      <c r="F37" s="111"/>
      <c r="G37" s="111"/>
      <c r="H37" s="111"/>
      <c r="I37" s="111"/>
      <c r="J37" s="111"/>
      <c r="K37" s="111"/>
      <c r="L37" s="111"/>
      <c r="M37" s="111"/>
    </row>
    <row r="38" spans="6:13" x14ac:dyDescent="0.25">
      <c r="F38" s="111"/>
      <c r="G38" s="111"/>
      <c r="H38" s="111"/>
      <c r="I38" s="111"/>
      <c r="J38" s="111"/>
      <c r="K38" s="111"/>
      <c r="L38" s="111"/>
      <c r="M38" s="111"/>
    </row>
    <row r="39" spans="6:13" x14ac:dyDescent="0.25">
      <c r="F39" s="111"/>
      <c r="G39" s="111"/>
      <c r="H39" s="111"/>
      <c r="I39" s="111"/>
      <c r="J39" s="111"/>
      <c r="K39" s="111"/>
      <c r="L39" s="111"/>
      <c r="M39" s="111"/>
    </row>
    <row r="40" spans="6:13" x14ac:dyDescent="0.25">
      <c r="F40" s="111"/>
      <c r="G40" s="111"/>
      <c r="H40" s="111"/>
      <c r="I40" s="111"/>
      <c r="J40" s="111"/>
      <c r="K40" s="111"/>
      <c r="L40" s="111"/>
      <c r="M40" s="111"/>
    </row>
    <row r="41" spans="6:13" x14ac:dyDescent="0.25">
      <c r="F41" s="111"/>
      <c r="G41" s="111"/>
      <c r="H41" s="111"/>
      <c r="I41" s="111"/>
      <c r="J41" s="111"/>
      <c r="K41" s="111"/>
      <c r="L41" s="111"/>
      <c r="M41" s="111"/>
    </row>
    <row r="42" spans="6:13" x14ac:dyDescent="0.25">
      <c r="F42" s="111"/>
      <c r="G42" s="111"/>
      <c r="H42" s="111"/>
      <c r="I42" s="111"/>
      <c r="J42" s="111"/>
      <c r="K42" s="111"/>
      <c r="L42" s="111"/>
      <c r="M42" s="111"/>
    </row>
    <row r="43" spans="6:13" x14ac:dyDescent="0.25">
      <c r="F43" s="111"/>
      <c r="G43" s="111"/>
      <c r="H43" s="111"/>
      <c r="I43" s="111"/>
      <c r="J43" s="111"/>
      <c r="K43" s="111"/>
      <c r="L43" s="111"/>
      <c r="M43" s="111"/>
    </row>
    <row r="44" spans="6:13" x14ac:dyDescent="0.25">
      <c r="F44" s="111"/>
      <c r="G44" s="111"/>
      <c r="H44" s="111"/>
      <c r="I44" s="111"/>
      <c r="J44" s="111"/>
      <c r="K44" s="111"/>
      <c r="L44" s="111"/>
      <c r="M44" s="111"/>
    </row>
    <row r="45" spans="6:13" x14ac:dyDescent="0.25">
      <c r="F45" s="111"/>
      <c r="G45" s="111"/>
      <c r="H45" s="111"/>
      <c r="I45" s="111"/>
      <c r="J45" s="111"/>
      <c r="K45" s="111"/>
      <c r="L45" s="111"/>
      <c r="M45" s="111"/>
    </row>
    <row r="46" spans="6:13" x14ac:dyDescent="0.25">
      <c r="F46" s="111"/>
      <c r="G46" s="111"/>
      <c r="H46" s="111"/>
      <c r="I46" s="111"/>
      <c r="J46" s="111"/>
      <c r="K46" s="111"/>
      <c r="L46" s="111"/>
      <c r="M46" s="111"/>
    </row>
    <row r="47" spans="6:13" x14ac:dyDescent="0.25">
      <c r="F47" s="111"/>
      <c r="G47" s="111"/>
      <c r="H47" s="111"/>
      <c r="I47" s="111"/>
      <c r="J47" s="111"/>
      <c r="K47" s="111"/>
      <c r="L47" s="111"/>
      <c r="M47" s="111"/>
    </row>
    <row r="48" spans="6:13" x14ac:dyDescent="0.25">
      <c r="F48" s="111"/>
      <c r="G48" s="111"/>
      <c r="H48" s="111"/>
      <c r="I48" s="111"/>
      <c r="J48" s="111"/>
      <c r="K48" s="111"/>
      <c r="L48" s="111"/>
      <c r="M48" s="111"/>
    </row>
    <row r="49" spans="6:13" x14ac:dyDescent="0.25">
      <c r="F49" s="111"/>
      <c r="G49" s="111"/>
      <c r="H49" s="111"/>
      <c r="I49" s="111"/>
      <c r="J49" s="111"/>
      <c r="K49" s="111"/>
      <c r="L49" s="111"/>
      <c r="M49" s="111"/>
    </row>
    <row r="50" spans="6:13" x14ac:dyDescent="0.25">
      <c r="F50" s="111"/>
      <c r="G50" s="111"/>
      <c r="H50" s="111"/>
      <c r="I50" s="111"/>
      <c r="J50" s="111"/>
      <c r="K50" s="111"/>
      <c r="L50" s="111"/>
      <c r="M50" s="111"/>
    </row>
    <row r="51" spans="6:13" x14ac:dyDescent="0.25">
      <c r="F51" s="111"/>
      <c r="G51" s="111"/>
      <c r="H51" s="111"/>
      <c r="I51" s="111"/>
      <c r="J51" s="111"/>
      <c r="K51" s="111"/>
      <c r="L51" s="111"/>
      <c r="M51" s="111"/>
    </row>
    <row r="52" spans="6:13" x14ac:dyDescent="0.25">
      <c r="F52" s="111"/>
      <c r="G52" s="111"/>
      <c r="H52" s="111"/>
      <c r="I52" s="111"/>
      <c r="J52" s="111"/>
      <c r="K52" s="111"/>
      <c r="L52" s="111"/>
      <c r="M52" s="111"/>
    </row>
    <row r="53" spans="6:13" x14ac:dyDescent="0.25">
      <c r="F53" s="111"/>
      <c r="G53" s="111"/>
      <c r="H53" s="111"/>
      <c r="I53" s="111"/>
      <c r="J53" s="111"/>
      <c r="K53" s="111"/>
      <c r="L53" s="111"/>
      <c r="M53" s="111"/>
    </row>
    <row r="54" spans="6:13" x14ac:dyDescent="0.25">
      <c r="F54" s="111"/>
      <c r="G54" s="111"/>
      <c r="H54" s="111"/>
      <c r="I54" s="111"/>
      <c r="J54" s="111"/>
      <c r="K54" s="111"/>
      <c r="L54" s="111"/>
      <c r="M54" s="111"/>
    </row>
    <row r="55" spans="6:13" x14ac:dyDescent="0.25">
      <c r="F55" s="111"/>
      <c r="G55" s="111"/>
      <c r="H55" s="111"/>
      <c r="I55" s="111"/>
      <c r="J55" s="111"/>
      <c r="K55" s="111"/>
      <c r="L55" s="111"/>
      <c r="M55" s="111"/>
    </row>
    <row r="56" spans="6:13" x14ac:dyDescent="0.25">
      <c r="F56" s="111"/>
      <c r="G56" s="111"/>
      <c r="H56" s="111"/>
      <c r="I56" s="111"/>
      <c r="J56" s="111"/>
      <c r="K56" s="111"/>
      <c r="L56" s="111"/>
      <c r="M56" s="111"/>
    </row>
    <row r="57" spans="6:13" x14ac:dyDescent="0.25">
      <c r="F57" s="111"/>
      <c r="G57" s="111"/>
      <c r="H57" s="111"/>
      <c r="I57" s="111"/>
      <c r="J57" s="111"/>
      <c r="K57" s="111"/>
      <c r="L57" s="111"/>
      <c r="M57" s="111"/>
    </row>
    <row r="58" spans="6:13" x14ac:dyDescent="0.25">
      <c r="F58" s="111"/>
      <c r="G58" s="111"/>
      <c r="H58" s="111"/>
      <c r="I58" s="111"/>
      <c r="J58" s="111"/>
      <c r="K58" s="111"/>
      <c r="L58" s="111"/>
      <c r="M58" s="111"/>
    </row>
    <row r="59" spans="6:13" x14ac:dyDescent="0.25">
      <c r="F59" s="111"/>
      <c r="G59" s="111"/>
      <c r="H59" s="111"/>
      <c r="I59" s="111"/>
      <c r="J59" s="111"/>
      <c r="K59" s="111"/>
      <c r="L59" s="111"/>
      <c r="M59" s="111"/>
    </row>
    <row r="60" spans="6:13" x14ac:dyDescent="0.25">
      <c r="F60" s="111"/>
      <c r="G60" s="111"/>
      <c r="H60" s="111"/>
      <c r="I60" s="111"/>
      <c r="J60" s="111"/>
      <c r="K60" s="111"/>
      <c r="L60" s="111"/>
      <c r="M60" s="111"/>
    </row>
    <row r="61" spans="6:13" x14ac:dyDescent="0.25">
      <c r="F61" s="111"/>
      <c r="G61" s="111"/>
      <c r="H61" s="111"/>
      <c r="I61" s="111"/>
      <c r="J61" s="111"/>
      <c r="K61" s="111"/>
      <c r="L61" s="111"/>
      <c r="M61" s="111"/>
    </row>
    <row r="62" spans="6:13" x14ac:dyDescent="0.25">
      <c r="F62" s="111"/>
      <c r="G62" s="111"/>
      <c r="H62" s="111"/>
      <c r="I62" s="111"/>
      <c r="J62" s="111"/>
      <c r="K62" s="111"/>
      <c r="L62" s="111"/>
      <c r="M62" s="111"/>
    </row>
    <row r="63" spans="6:13" x14ac:dyDescent="0.25">
      <c r="F63" s="111"/>
      <c r="G63" s="111"/>
      <c r="H63" s="111"/>
      <c r="I63" s="111"/>
      <c r="J63" s="111"/>
      <c r="K63" s="111"/>
      <c r="L63" s="111"/>
      <c r="M63" s="111"/>
    </row>
    <row r="64" spans="6:13" x14ac:dyDescent="0.25">
      <c r="F64" s="111"/>
      <c r="G64" s="111"/>
      <c r="H64" s="111"/>
      <c r="I64" s="111"/>
      <c r="J64" s="111"/>
      <c r="K64" s="111"/>
      <c r="L64" s="111"/>
      <c r="M64" s="111"/>
    </row>
  </sheetData>
  <pageMargins left="0.27559055118110198" right="0.70866141732283505" top="0.74803149606299202" bottom="0.74803149606299202" header="0.31496062992126" footer="0.31496062992126"/>
  <pageSetup scale="80" orientation="portrait" r:id="rId1"/>
  <headerFooter>
    <oddFooter>&amp;C33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 Notes</vt:lpstr>
      <vt:lpstr>STATEMENT OF COMPH INCOME</vt:lpstr>
      <vt:lpstr>STATEMENT OF FINANCIAL POSITION</vt:lpstr>
      <vt:lpstr>STATEMENT OF CASHFLOW</vt:lpstr>
      <vt:lpstr>STATEMENT OF CHANGE IN EQUITY</vt:lpstr>
      <vt:lpstr>Sheet3</vt:lpstr>
      <vt:lpstr>' Notes'!Print_Area</vt:lpstr>
      <vt:lpstr>'STATEMENT OF CASHFLOW'!Print_Area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Ambrey</dc:creator>
  <cp:lastModifiedBy>HP</cp:lastModifiedBy>
  <cp:lastPrinted>2022-01-27T16:10:05Z</cp:lastPrinted>
  <dcterms:created xsi:type="dcterms:W3CDTF">2020-05-23T22:00:47Z</dcterms:created>
  <dcterms:modified xsi:type="dcterms:W3CDTF">2023-10-31T00:38:23Z</dcterms:modified>
</cp:coreProperties>
</file>